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ämäTyökirja"/>
  <mc:AlternateContent xmlns:mc="http://schemas.openxmlformats.org/markup-compatibility/2006">
    <mc:Choice Requires="x15">
      <x15ac:absPath xmlns:x15ac="http://schemas.microsoft.com/office/spreadsheetml/2010/11/ac" url="C:\Users\03049723\Downloads\mallipohjat\"/>
    </mc:Choice>
  </mc:AlternateContent>
  <xr:revisionPtr revIDLastSave="0" documentId="13_ncr:1_{94517E01-92B3-4837-BE8C-82553E374381}" xr6:coauthVersionLast="47" xr6:coauthVersionMax="47" xr10:uidLastSave="{00000000-0000-0000-0000-000000000000}"/>
  <bookViews>
    <workbookView xWindow="-120" yWindow="-120" windowWidth="29040" windowHeight="15840" xr2:uid="{00000000-000D-0000-FFFF-FFFF00000000}"/>
  </bookViews>
  <sheets>
    <sheet name="Sisällys ja versionhallinta" sheetId="20" r:id="rId1"/>
    <sheet name="Täyttöohjeita" sheetId="10" r:id="rId2"/>
    <sheet name="Jälkilaskelma 2017" sheetId="9" r:id="rId3"/>
    <sheet name="Jälkilaskelma 2018" sheetId="11" r:id="rId4"/>
    <sheet name="Jälkilaskelma 2019" sheetId="12" r:id="rId5"/>
    <sheet name="Jälkilaskelma 2020" sheetId="13" r:id="rId6"/>
    <sheet name="Jälkilaskelma 2021" sheetId="14" r:id="rId7"/>
    <sheet name="Jälkilaskelma 2022" sheetId="15" r:id="rId8"/>
    <sheet name="Jälkilaskelma 2023" sheetId="16" r:id="rId9"/>
    <sheet name="Jälkilaskelma 2024" sheetId="17" r:id="rId10"/>
    <sheet name="Jälkilaskelma 2025" sheetId="18" r:id="rId11"/>
    <sheet name="Jälkilaskelma 2026" sheetId="19" r:id="rId12"/>
  </sheets>
  <definedNames>
    <definedName name="_xlnm._FilterDatabase" localSheetId="1" hidden="1">Täyttöohjeita!$A$1:$B$119</definedName>
    <definedName name="_xlnm.Print_Area" localSheetId="2">'Jälkilaskelma 2017'!$A$1:$H$221</definedName>
    <definedName name="_xlnm.Print_Area" localSheetId="3">'Jälkilaskelma 2018'!$A$1:$I$221</definedName>
    <definedName name="_xlnm.Print_Area" localSheetId="4">'Jälkilaskelma 2019'!$A$1:$I$221</definedName>
    <definedName name="_xlnm.Print_Area" localSheetId="5">'Jälkilaskelma 2020'!$A$1:$I$221</definedName>
    <definedName name="_xlnm.Print_Area" localSheetId="6">'Jälkilaskelma 2021'!$A$1:$I$221</definedName>
    <definedName name="_xlnm.Print_Area" localSheetId="7">'Jälkilaskelma 2022'!$A$1:$I$221</definedName>
    <definedName name="_xlnm.Print_Area" localSheetId="8">'Jälkilaskelma 2023'!$A$1:$I$221</definedName>
    <definedName name="_xlnm.Print_Area" localSheetId="9">'Jälkilaskelma 2024'!$A$1:$I$221</definedName>
    <definedName name="_xlnm.Print_Area" localSheetId="10">'Jälkilaskelma 2025'!$A$1:$I$221</definedName>
    <definedName name="_xlnm.Print_Area" localSheetId="11">'Jälkilaskelma 2026'!$B$1:$I$221</definedName>
    <definedName name="_xlnm.Print_Area" localSheetId="1">Täyttöohjeita!$A$1:$B$122</definedName>
    <definedName name="_xlnm.Print_Titles" localSheetId="2">'Jälkilaskelma 2017'!$A:$A,'Jälkilaskelma 2017'!$3:$3</definedName>
    <definedName name="_xlnm.Print_Titles" localSheetId="3">'Jälkilaskelma 2018'!$A:$A,'Jälkilaskelma 2018'!$3:$3</definedName>
    <definedName name="_xlnm.Print_Titles" localSheetId="4">'Jälkilaskelma 2019'!$A:$A,'Jälkilaskelma 2019'!$3:$3</definedName>
    <definedName name="_xlnm.Print_Titles" localSheetId="5">'Jälkilaskelma 2020'!$A:$A,'Jälkilaskelma 2020'!$3:$3</definedName>
    <definedName name="_xlnm.Print_Titles" localSheetId="6">'Jälkilaskelma 2021'!$A:$A,'Jälkilaskelma 2021'!$3:$3</definedName>
    <definedName name="_xlnm.Print_Titles" localSheetId="7">'Jälkilaskelma 2022'!$A:$A,'Jälkilaskelma 2022'!$3:$3</definedName>
    <definedName name="_xlnm.Print_Titles" localSheetId="8">'Jälkilaskelma 2023'!$A:$A,'Jälkilaskelma 2023'!$3:$3</definedName>
    <definedName name="_xlnm.Print_Titles" localSheetId="9">'Jälkilaskelma 2024'!$A:$A,'Jälkilaskelma 2024'!$3:$3</definedName>
    <definedName name="_xlnm.Print_Titles" localSheetId="10">'Jälkilaskelma 2025'!#REF!,'Jälkilaskelma 2025'!$3:$3</definedName>
    <definedName name="_xlnm.Print_Titles" localSheetId="11">'Jälkilaskelma 2025'!$A:$A,'Jälkilaskelma 2026'!$3:$3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9" i="19" l="1"/>
  <c r="F179" i="19"/>
  <c r="D179" i="19"/>
  <c r="B179" i="19"/>
  <c r="H179" i="18"/>
  <c r="F179" i="18"/>
  <c r="D179" i="18"/>
  <c r="B179" i="18"/>
  <c r="H179" i="17"/>
  <c r="F179" i="17"/>
  <c r="D179" i="17"/>
  <c r="B179" i="17"/>
  <c r="H179" i="16"/>
  <c r="F179" i="16"/>
  <c r="D179" i="16"/>
  <c r="B179" i="16"/>
  <c r="H179" i="15"/>
  <c r="F179" i="15"/>
  <c r="D179" i="15"/>
  <c r="B179" i="15"/>
  <c r="H179" i="14"/>
  <c r="F179" i="14"/>
  <c r="D179" i="14"/>
  <c r="B179" i="14"/>
  <c r="H179" i="13"/>
  <c r="F179" i="13"/>
  <c r="D179" i="13"/>
  <c r="B179" i="13"/>
  <c r="H179" i="12"/>
  <c r="F179" i="12"/>
  <c r="D179" i="12"/>
  <c r="B179" i="12"/>
  <c r="H179" i="11"/>
  <c r="F179" i="11"/>
  <c r="D179" i="11"/>
  <c r="B179" i="11"/>
  <c r="H167" i="19"/>
  <c r="F167" i="19"/>
  <c r="D167" i="19"/>
  <c r="B167" i="19"/>
  <c r="H167" i="18"/>
  <c r="F167" i="18"/>
  <c r="D167" i="18"/>
  <c r="B167" i="18"/>
  <c r="H167" i="17"/>
  <c r="F167" i="17"/>
  <c r="D167" i="17"/>
  <c r="B167" i="17"/>
  <c r="H167" i="16"/>
  <c r="F167" i="16"/>
  <c r="D167" i="16"/>
  <c r="B167" i="16"/>
  <c r="H167" i="15"/>
  <c r="F167" i="15"/>
  <c r="D167" i="15"/>
  <c r="B167" i="15"/>
  <c r="H167" i="14"/>
  <c r="F167" i="14"/>
  <c r="D167" i="14"/>
  <c r="B167" i="14"/>
  <c r="H167" i="13"/>
  <c r="F167" i="13"/>
  <c r="D167" i="13"/>
  <c r="B167" i="13"/>
  <c r="B168" i="11"/>
  <c r="D168" i="11"/>
  <c r="F168" i="11"/>
  <c r="H168" i="11"/>
  <c r="B169" i="11"/>
  <c r="D169" i="11"/>
  <c r="F169" i="11"/>
  <c r="H169" i="11"/>
  <c r="B170" i="11"/>
  <c r="D170" i="11"/>
  <c r="F170" i="11"/>
  <c r="H170" i="11"/>
  <c r="B175" i="11"/>
  <c r="B176" i="11" s="1"/>
  <c r="D175" i="11"/>
  <c r="F175" i="11"/>
  <c r="H175" i="11"/>
  <c r="D176" i="11"/>
  <c r="F176" i="11"/>
  <c r="H176" i="11"/>
  <c r="B177" i="11"/>
  <c r="D177" i="11"/>
  <c r="F177" i="11"/>
  <c r="H177" i="11"/>
  <c r="H179" i="9"/>
  <c r="F179" i="9"/>
  <c r="D179" i="9"/>
  <c r="B179" i="9"/>
  <c r="B189" i="19"/>
  <c r="B188" i="19"/>
  <c r="B189" i="18"/>
  <c r="B188" i="18"/>
  <c r="B189" i="17"/>
  <c r="B188" i="17"/>
  <c r="B189" i="16"/>
  <c r="B188" i="16"/>
  <c r="B189" i="15"/>
  <c r="B188" i="15"/>
  <c r="B189" i="14"/>
  <c r="B188" i="14"/>
  <c r="H178" i="11" l="1"/>
  <c r="F178" i="11"/>
  <c r="D178" i="11"/>
  <c r="B178" i="11"/>
  <c r="H208" i="19"/>
  <c r="F208" i="19"/>
  <c r="D208" i="19"/>
  <c r="B208" i="19"/>
  <c r="H199" i="19"/>
  <c r="F199" i="19"/>
  <c r="D199" i="19"/>
  <c r="H189" i="19"/>
  <c r="F189" i="19"/>
  <c r="D189" i="19"/>
  <c r="H188" i="19"/>
  <c r="H190" i="19" s="1"/>
  <c r="F188" i="19"/>
  <c r="F190" i="19" s="1"/>
  <c r="F191" i="19" s="1"/>
  <c r="D188" i="19"/>
  <c r="H177" i="19"/>
  <c r="F177" i="19"/>
  <c r="D177" i="19"/>
  <c r="B177" i="19"/>
  <c r="B156" i="19"/>
  <c r="B155" i="19"/>
  <c r="B154" i="19"/>
  <c r="H208" i="18"/>
  <c r="H209" i="18" s="1"/>
  <c r="H211" i="18" s="1"/>
  <c r="F208" i="18"/>
  <c r="F209" i="18" s="1"/>
  <c r="F211" i="18" s="1"/>
  <c r="D208" i="18"/>
  <c r="D209" i="18" s="1"/>
  <c r="D211" i="18" s="1"/>
  <c r="B208" i="18"/>
  <c r="H199" i="18"/>
  <c r="F199" i="18"/>
  <c r="D199" i="18"/>
  <c r="H189" i="18"/>
  <c r="H190" i="18" s="1"/>
  <c r="H191" i="18" s="1"/>
  <c r="F189" i="18"/>
  <c r="D189" i="18"/>
  <c r="D190" i="18" s="1"/>
  <c r="D191" i="18" s="1"/>
  <c r="H188" i="18"/>
  <c r="F188" i="18"/>
  <c r="D188" i="18"/>
  <c r="H177" i="18"/>
  <c r="F177" i="18"/>
  <c r="D177" i="18"/>
  <c r="B177" i="18"/>
  <c r="B156" i="18"/>
  <c r="B155" i="18"/>
  <c r="B154" i="18"/>
  <c r="H208" i="17"/>
  <c r="F208" i="17"/>
  <c r="D208" i="17"/>
  <c r="D209" i="17" s="1"/>
  <c r="D211" i="17" s="1"/>
  <c r="B208" i="17"/>
  <c r="B209" i="17" s="1"/>
  <c r="B211" i="17" s="1"/>
  <c r="H199" i="17"/>
  <c r="F199" i="17"/>
  <c r="F200" i="17" s="1"/>
  <c r="D199" i="17"/>
  <c r="D200" i="17" s="1"/>
  <c r="H189" i="17"/>
  <c r="F189" i="17"/>
  <c r="D189" i="17"/>
  <c r="D190" i="17" s="1"/>
  <c r="D191" i="17" s="1"/>
  <c r="H188" i="17"/>
  <c r="H190" i="17" s="1"/>
  <c r="F188" i="17"/>
  <c r="F190" i="17" s="1"/>
  <c r="F191" i="17" s="1"/>
  <c r="D188" i="17"/>
  <c r="H177" i="17"/>
  <c r="F177" i="17"/>
  <c r="D177" i="17"/>
  <c r="B177" i="17"/>
  <c r="B156" i="17"/>
  <c r="B155" i="17"/>
  <c r="B154" i="17"/>
  <c r="H208" i="16"/>
  <c r="F208" i="16"/>
  <c r="D208" i="16"/>
  <c r="B208" i="16"/>
  <c r="H199" i="16"/>
  <c r="F199" i="16"/>
  <c r="D199" i="16"/>
  <c r="H189" i="16"/>
  <c r="F189" i="16"/>
  <c r="D189" i="16"/>
  <c r="D190" i="16" s="1"/>
  <c r="H188" i="16"/>
  <c r="H190" i="16" s="1"/>
  <c r="H191" i="16" s="1"/>
  <c r="F188" i="16"/>
  <c r="F190" i="16" s="1"/>
  <c r="D188" i="16"/>
  <c r="H177" i="16"/>
  <c r="F177" i="16"/>
  <c r="D177" i="16"/>
  <c r="B177" i="16"/>
  <c r="B156" i="16"/>
  <c r="B155" i="16"/>
  <c r="B154" i="16"/>
  <c r="H209" i="19"/>
  <c r="H211" i="19" s="1"/>
  <c r="F209" i="19"/>
  <c r="F211" i="19" s="1"/>
  <c r="D209" i="19"/>
  <c r="D211" i="19" s="1"/>
  <c r="B209" i="19"/>
  <c r="B211" i="19" s="1"/>
  <c r="H201" i="19"/>
  <c r="H204" i="19" s="1"/>
  <c r="F201" i="19"/>
  <c r="F204" i="19" s="1"/>
  <c r="D201" i="19"/>
  <c r="D204" i="19" s="1"/>
  <c r="B201" i="19"/>
  <c r="B204" i="19" s="1"/>
  <c r="B200" i="19"/>
  <c r="H200" i="19"/>
  <c r="F200" i="19"/>
  <c r="D200" i="19"/>
  <c r="H194" i="19"/>
  <c r="F194" i="19"/>
  <c r="D194" i="19"/>
  <c r="B194" i="19"/>
  <c r="H193" i="19"/>
  <c r="F193" i="19"/>
  <c r="D193" i="19"/>
  <c r="B193" i="19"/>
  <c r="H192" i="19"/>
  <c r="F192" i="19"/>
  <c r="D192" i="19"/>
  <c r="B192" i="19"/>
  <c r="B190" i="19"/>
  <c r="H187" i="19"/>
  <c r="F187" i="19"/>
  <c r="D187" i="19"/>
  <c r="B187" i="19"/>
  <c r="B191" i="19" s="1"/>
  <c r="H181" i="19"/>
  <c r="F181" i="19"/>
  <c r="D181" i="19"/>
  <c r="B181" i="19"/>
  <c r="H180" i="19"/>
  <c r="F180" i="19"/>
  <c r="D180" i="19"/>
  <c r="B180" i="19"/>
  <c r="H175" i="19"/>
  <c r="H176" i="19" s="1"/>
  <c r="H178" i="19" s="1"/>
  <c r="F175" i="19"/>
  <c r="F176" i="19" s="1"/>
  <c r="F178" i="19" s="1"/>
  <c r="D175" i="19"/>
  <c r="D176" i="19" s="1"/>
  <c r="D178" i="19" s="1"/>
  <c r="B175" i="19"/>
  <c r="B176" i="19" s="1"/>
  <c r="B178" i="19" s="1"/>
  <c r="H170" i="19"/>
  <c r="F170" i="19"/>
  <c r="D170" i="19"/>
  <c r="B170" i="19"/>
  <c r="H169" i="19"/>
  <c r="F169" i="19"/>
  <c r="D169" i="19"/>
  <c r="B169" i="19"/>
  <c r="H168" i="19"/>
  <c r="F168" i="19"/>
  <c r="D168" i="19"/>
  <c r="B168" i="19"/>
  <c r="H165" i="19"/>
  <c r="F165" i="19"/>
  <c r="D165" i="19"/>
  <c r="B165" i="19"/>
  <c r="B152" i="19"/>
  <c r="H136" i="19"/>
  <c r="F136" i="19"/>
  <c r="D136" i="19"/>
  <c r="B136" i="19"/>
  <c r="H130" i="19"/>
  <c r="F130" i="19"/>
  <c r="D130" i="19"/>
  <c r="B130" i="19"/>
  <c r="H120" i="19"/>
  <c r="F120" i="19"/>
  <c r="D120" i="19"/>
  <c r="B120" i="19"/>
  <c r="H91" i="19"/>
  <c r="I91" i="19" s="1"/>
  <c r="F91" i="19"/>
  <c r="G91" i="19" s="1"/>
  <c r="D91" i="19"/>
  <c r="E91" i="19" s="1"/>
  <c r="B91" i="19"/>
  <c r="C91" i="19" s="1"/>
  <c r="I90" i="19"/>
  <c r="G90" i="19"/>
  <c r="E90" i="19"/>
  <c r="C90" i="19"/>
  <c r="I89" i="19"/>
  <c r="G89" i="19"/>
  <c r="E89" i="19"/>
  <c r="C89" i="19"/>
  <c r="I88" i="19"/>
  <c r="G88" i="19"/>
  <c r="E88" i="19"/>
  <c r="C88" i="19"/>
  <c r="I87" i="19"/>
  <c r="G87" i="19"/>
  <c r="E87" i="19"/>
  <c r="C87" i="19"/>
  <c r="I86" i="19"/>
  <c r="G86" i="19"/>
  <c r="E86" i="19"/>
  <c r="C86" i="19"/>
  <c r="H84" i="19"/>
  <c r="I84" i="19" s="1"/>
  <c r="F84" i="19"/>
  <c r="G84" i="19" s="1"/>
  <c r="D84" i="19"/>
  <c r="E84" i="19" s="1"/>
  <c r="B84" i="19"/>
  <c r="C84" i="19" s="1"/>
  <c r="I83" i="19"/>
  <c r="G83" i="19"/>
  <c r="E83" i="19"/>
  <c r="C83" i="19"/>
  <c r="I82" i="19"/>
  <c r="G82" i="19"/>
  <c r="E82" i="19"/>
  <c r="C82" i="19"/>
  <c r="H76" i="19"/>
  <c r="I76" i="19" s="1"/>
  <c r="F76" i="19"/>
  <c r="G76" i="19" s="1"/>
  <c r="D76" i="19"/>
  <c r="E76" i="19" s="1"/>
  <c r="B76" i="19"/>
  <c r="C76" i="19" s="1"/>
  <c r="I75" i="19"/>
  <c r="G75" i="19"/>
  <c r="E75" i="19"/>
  <c r="C75" i="19"/>
  <c r="I74" i="19"/>
  <c r="G74" i="19"/>
  <c r="E74" i="19"/>
  <c r="C74" i="19"/>
  <c r="I73" i="19"/>
  <c r="G73" i="19"/>
  <c r="E73" i="19"/>
  <c r="C73" i="19"/>
  <c r="I72" i="19"/>
  <c r="G72" i="19"/>
  <c r="E72" i="19"/>
  <c r="C72" i="19"/>
  <c r="I71" i="19"/>
  <c r="G71" i="19"/>
  <c r="E71" i="19"/>
  <c r="C71" i="19"/>
  <c r="I70" i="19"/>
  <c r="G70" i="19"/>
  <c r="E70" i="19"/>
  <c r="C70" i="19"/>
  <c r="I69" i="19"/>
  <c r="G69" i="19"/>
  <c r="E69" i="19"/>
  <c r="C69" i="19"/>
  <c r="I68" i="19"/>
  <c r="G68" i="19"/>
  <c r="E68" i="19"/>
  <c r="C68" i="19"/>
  <c r="H66" i="19"/>
  <c r="I66" i="19" s="1"/>
  <c r="F66" i="19"/>
  <c r="G66" i="19" s="1"/>
  <c r="D66" i="19"/>
  <c r="E66" i="19" s="1"/>
  <c r="B66" i="19"/>
  <c r="C66" i="19" s="1"/>
  <c r="I65" i="19"/>
  <c r="G65" i="19"/>
  <c r="E65" i="19"/>
  <c r="C65" i="19"/>
  <c r="I64" i="19"/>
  <c r="G64" i="19"/>
  <c r="E64" i="19"/>
  <c r="C64" i="19"/>
  <c r="H59" i="19"/>
  <c r="I59" i="19" s="1"/>
  <c r="F59" i="19"/>
  <c r="G59" i="19" s="1"/>
  <c r="D59" i="19"/>
  <c r="E59" i="19" s="1"/>
  <c r="B59" i="19"/>
  <c r="C59" i="19" s="1"/>
  <c r="I58" i="19"/>
  <c r="G58" i="19"/>
  <c r="E58" i="19"/>
  <c r="C58" i="19"/>
  <c r="I57" i="19"/>
  <c r="G57" i="19"/>
  <c r="E57" i="19"/>
  <c r="C57" i="19"/>
  <c r="I56" i="19"/>
  <c r="G56" i="19"/>
  <c r="E56" i="19"/>
  <c r="C56" i="19"/>
  <c r="I55" i="19"/>
  <c r="G55" i="19"/>
  <c r="E55" i="19"/>
  <c r="C55" i="19"/>
  <c r="I54" i="19"/>
  <c r="G54" i="19"/>
  <c r="E54" i="19"/>
  <c r="C54" i="19"/>
  <c r="I53" i="19"/>
  <c r="G53" i="19"/>
  <c r="E53" i="19"/>
  <c r="C53" i="19"/>
  <c r="I52" i="19"/>
  <c r="G52" i="19"/>
  <c r="E52" i="19"/>
  <c r="C52" i="19"/>
  <c r="I51" i="19"/>
  <c r="G51" i="19"/>
  <c r="E51" i="19"/>
  <c r="C51" i="19"/>
  <c r="H49" i="19"/>
  <c r="I49" i="19" s="1"/>
  <c r="F49" i="19"/>
  <c r="G49" i="19" s="1"/>
  <c r="D49" i="19"/>
  <c r="E49" i="19" s="1"/>
  <c r="B49" i="19"/>
  <c r="C49" i="19" s="1"/>
  <c r="I48" i="19"/>
  <c r="G48" i="19"/>
  <c r="E48" i="19"/>
  <c r="C48" i="19"/>
  <c r="H46" i="19"/>
  <c r="F46" i="19"/>
  <c r="D46" i="19"/>
  <c r="E46" i="19" s="1"/>
  <c r="B46" i="19"/>
  <c r="I45" i="19"/>
  <c r="G45" i="19"/>
  <c r="E45" i="19"/>
  <c r="C45" i="19"/>
  <c r="I44" i="19"/>
  <c r="G44" i="19"/>
  <c r="E44" i="19"/>
  <c r="C44" i="19"/>
  <c r="I43" i="19"/>
  <c r="G43" i="19"/>
  <c r="E43" i="19"/>
  <c r="C43" i="19"/>
  <c r="I42" i="19"/>
  <c r="G42" i="19"/>
  <c r="E42" i="19"/>
  <c r="C42" i="19"/>
  <c r="I41" i="19"/>
  <c r="G41" i="19"/>
  <c r="E41" i="19"/>
  <c r="C41" i="19"/>
  <c r="I40" i="19"/>
  <c r="G40" i="19"/>
  <c r="E40" i="19"/>
  <c r="C40" i="19"/>
  <c r="I39" i="19"/>
  <c r="G39" i="19"/>
  <c r="E39" i="19"/>
  <c r="C39" i="19"/>
  <c r="I38" i="19"/>
  <c r="G38" i="19"/>
  <c r="E38" i="19"/>
  <c r="C38" i="19"/>
  <c r="I37" i="19"/>
  <c r="G37" i="19"/>
  <c r="E37" i="19"/>
  <c r="C37" i="19"/>
  <c r="I36" i="19"/>
  <c r="G36" i="19"/>
  <c r="E36" i="19"/>
  <c r="C36" i="19"/>
  <c r="I35" i="19"/>
  <c r="G35" i="19"/>
  <c r="E35" i="19"/>
  <c r="C35" i="19"/>
  <c r="I34" i="19"/>
  <c r="G34" i="19"/>
  <c r="E34" i="19"/>
  <c r="C34" i="19"/>
  <c r="I33" i="19"/>
  <c r="G33" i="19"/>
  <c r="E33" i="19"/>
  <c r="C33" i="19"/>
  <c r="I32" i="19"/>
  <c r="G32" i="19"/>
  <c r="E32" i="19"/>
  <c r="C32" i="19"/>
  <c r="I31" i="19"/>
  <c r="G31" i="19"/>
  <c r="E31" i="19"/>
  <c r="C31" i="19"/>
  <c r="I30" i="19"/>
  <c r="G30" i="19"/>
  <c r="E30" i="19"/>
  <c r="C30" i="19"/>
  <c r="I29" i="19"/>
  <c r="G29" i="19"/>
  <c r="E29" i="19"/>
  <c r="C29" i="19"/>
  <c r="I28" i="19"/>
  <c r="G28" i="19"/>
  <c r="E28" i="19"/>
  <c r="C28" i="19"/>
  <c r="I27" i="19"/>
  <c r="G27" i="19"/>
  <c r="E27" i="19"/>
  <c r="C27" i="19"/>
  <c r="H25" i="19"/>
  <c r="F25" i="19"/>
  <c r="G25" i="19" s="1"/>
  <c r="D25" i="19"/>
  <c r="E25" i="19" s="1"/>
  <c r="B25" i="19"/>
  <c r="I24" i="19"/>
  <c r="G24" i="19"/>
  <c r="E24" i="19"/>
  <c r="C24" i="19"/>
  <c r="I23" i="19"/>
  <c r="G23" i="19"/>
  <c r="E23" i="19"/>
  <c r="C23" i="19"/>
  <c r="I21" i="19"/>
  <c r="G21" i="19"/>
  <c r="E21" i="19"/>
  <c r="C21" i="19"/>
  <c r="I20" i="19"/>
  <c r="G20" i="19"/>
  <c r="E20" i="19"/>
  <c r="C20" i="19"/>
  <c r="I19" i="19"/>
  <c r="G19" i="19"/>
  <c r="E19" i="19"/>
  <c r="C19" i="19"/>
  <c r="I18" i="19"/>
  <c r="G18" i="19"/>
  <c r="E18" i="19"/>
  <c r="C18" i="19"/>
  <c r="H15" i="19"/>
  <c r="H16" i="19" s="1"/>
  <c r="F15" i="19"/>
  <c r="F16" i="19" s="1"/>
  <c r="D15" i="19"/>
  <c r="E15" i="19" s="1"/>
  <c r="B15" i="19"/>
  <c r="B16" i="19" s="1"/>
  <c r="I14" i="19"/>
  <c r="G14" i="19"/>
  <c r="E14" i="19"/>
  <c r="C14" i="19"/>
  <c r="B209" i="18"/>
  <c r="B211" i="18" s="1"/>
  <c r="F204" i="18"/>
  <c r="D204" i="18"/>
  <c r="H201" i="18"/>
  <c r="H204" i="18" s="1"/>
  <c r="F201" i="18"/>
  <c r="D201" i="18"/>
  <c r="B201" i="18"/>
  <c r="B204" i="18" s="1"/>
  <c r="F200" i="18"/>
  <c r="D200" i="18"/>
  <c r="B200" i="18"/>
  <c r="H200" i="18"/>
  <c r="H194" i="18"/>
  <c r="F194" i="18"/>
  <c r="D194" i="18"/>
  <c r="B194" i="18"/>
  <c r="H193" i="18"/>
  <c r="F193" i="18"/>
  <c r="D193" i="18"/>
  <c r="B193" i="18"/>
  <c r="H192" i="18"/>
  <c r="H195" i="18" s="1"/>
  <c r="F192" i="18"/>
  <c r="F195" i="18" s="1"/>
  <c r="D192" i="18"/>
  <c r="D195" i="18" s="1"/>
  <c r="B192" i="18"/>
  <c r="B195" i="18" s="1"/>
  <c r="B191" i="18"/>
  <c r="B190" i="18"/>
  <c r="H187" i="18"/>
  <c r="F187" i="18"/>
  <c r="D187" i="18"/>
  <c r="B187" i="18"/>
  <c r="H181" i="18"/>
  <c r="F181" i="18"/>
  <c r="D181" i="18"/>
  <c r="B181" i="18"/>
  <c r="H180" i="18"/>
  <c r="F180" i="18"/>
  <c r="D180" i="18"/>
  <c r="B180" i="18"/>
  <c r="H182" i="18"/>
  <c r="F182" i="18"/>
  <c r="D182" i="18"/>
  <c r="B182" i="18"/>
  <c r="H176" i="18"/>
  <c r="H178" i="18" s="1"/>
  <c r="H175" i="18"/>
  <c r="F175" i="18"/>
  <c r="F176" i="18" s="1"/>
  <c r="F178" i="18" s="1"/>
  <c r="D175" i="18"/>
  <c r="D176" i="18" s="1"/>
  <c r="D178" i="18" s="1"/>
  <c r="B175" i="18"/>
  <c r="B176" i="18" s="1"/>
  <c r="B178" i="18" s="1"/>
  <c r="B183" i="18" s="1"/>
  <c r="C183" i="18" s="1"/>
  <c r="H170" i="18"/>
  <c r="F170" i="18"/>
  <c r="D170" i="18"/>
  <c r="B170" i="18"/>
  <c r="H169" i="18"/>
  <c r="F169" i="18"/>
  <c r="D169" i="18"/>
  <c r="B169" i="18"/>
  <c r="H168" i="18"/>
  <c r="F168" i="18"/>
  <c r="D168" i="18"/>
  <c r="B168" i="18"/>
  <c r="F166" i="18"/>
  <c r="H165" i="18"/>
  <c r="F165" i="18"/>
  <c r="D165" i="18"/>
  <c r="B165" i="18"/>
  <c r="B157" i="18"/>
  <c r="B214" i="18" s="1"/>
  <c r="B152" i="18"/>
  <c r="H136" i="18"/>
  <c r="F136" i="18"/>
  <c r="D136" i="18"/>
  <c r="B136" i="18"/>
  <c r="H130" i="18"/>
  <c r="F130" i="18"/>
  <c r="D130" i="18"/>
  <c r="B130" i="18"/>
  <c r="H120" i="18"/>
  <c r="F120" i="18"/>
  <c r="D120" i="18"/>
  <c r="B120" i="18"/>
  <c r="H91" i="18"/>
  <c r="I91" i="18" s="1"/>
  <c r="F91" i="18"/>
  <c r="G91" i="18" s="1"/>
  <c r="D91" i="18"/>
  <c r="E91" i="18" s="1"/>
  <c r="B91" i="18"/>
  <c r="C91" i="18" s="1"/>
  <c r="I90" i="18"/>
  <c r="G90" i="18"/>
  <c r="E90" i="18"/>
  <c r="C90" i="18"/>
  <c r="I89" i="18"/>
  <c r="G89" i="18"/>
  <c r="E89" i="18"/>
  <c r="C89" i="18"/>
  <c r="I88" i="18"/>
  <c r="G88" i="18"/>
  <c r="E88" i="18"/>
  <c r="C88" i="18"/>
  <c r="I87" i="18"/>
  <c r="G87" i="18"/>
  <c r="E87" i="18"/>
  <c r="C87" i="18"/>
  <c r="I86" i="18"/>
  <c r="G86" i="18"/>
  <c r="E86" i="18"/>
  <c r="C86" i="18"/>
  <c r="H84" i="18"/>
  <c r="I84" i="18" s="1"/>
  <c r="F84" i="18"/>
  <c r="D84" i="18"/>
  <c r="E84" i="18" s="1"/>
  <c r="B84" i="18"/>
  <c r="C84" i="18" s="1"/>
  <c r="I83" i="18"/>
  <c r="G83" i="18"/>
  <c r="E83" i="18"/>
  <c r="C83" i="18"/>
  <c r="I82" i="18"/>
  <c r="G82" i="18"/>
  <c r="E82" i="18"/>
  <c r="C82" i="18"/>
  <c r="H76" i="18"/>
  <c r="I76" i="18" s="1"/>
  <c r="F76" i="18"/>
  <c r="G76" i="18" s="1"/>
  <c r="D76" i="18"/>
  <c r="E76" i="18" s="1"/>
  <c r="B76" i="18"/>
  <c r="C76" i="18" s="1"/>
  <c r="I75" i="18"/>
  <c r="G75" i="18"/>
  <c r="E75" i="18"/>
  <c r="C75" i="18"/>
  <c r="I74" i="18"/>
  <c r="G74" i="18"/>
  <c r="E74" i="18"/>
  <c r="C74" i="18"/>
  <c r="I73" i="18"/>
  <c r="G73" i="18"/>
  <c r="E73" i="18"/>
  <c r="C73" i="18"/>
  <c r="I72" i="18"/>
  <c r="G72" i="18"/>
  <c r="E72" i="18"/>
  <c r="C72" i="18"/>
  <c r="I71" i="18"/>
  <c r="G71" i="18"/>
  <c r="E71" i="18"/>
  <c r="C71" i="18"/>
  <c r="I70" i="18"/>
  <c r="G70" i="18"/>
  <c r="E70" i="18"/>
  <c r="C70" i="18"/>
  <c r="I69" i="18"/>
  <c r="G69" i="18"/>
  <c r="E69" i="18"/>
  <c r="C69" i="18"/>
  <c r="I68" i="18"/>
  <c r="G68" i="18"/>
  <c r="E68" i="18"/>
  <c r="C68" i="18"/>
  <c r="H66" i="18"/>
  <c r="F66" i="18"/>
  <c r="G66" i="18" s="1"/>
  <c r="D66" i="18"/>
  <c r="E66" i="18" s="1"/>
  <c r="B66" i="18"/>
  <c r="B166" i="18" s="1"/>
  <c r="I65" i="18"/>
  <c r="G65" i="18"/>
  <c r="E65" i="18"/>
  <c r="C65" i="18"/>
  <c r="I64" i="18"/>
  <c r="G64" i="18"/>
  <c r="E64" i="18"/>
  <c r="C64" i="18"/>
  <c r="H59" i="18"/>
  <c r="I59" i="18" s="1"/>
  <c r="F59" i="18"/>
  <c r="G59" i="18" s="1"/>
  <c r="D59" i="18"/>
  <c r="E59" i="18" s="1"/>
  <c r="B59" i="18"/>
  <c r="C59" i="18" s="1"/>
  <c r="I58" i="18"/>
  <c r="G58" i="18"/>
  <c r="E58" i="18"/>
  <c r="C58" i="18"/>
  <c r="I57" i="18"/>
  <c r="G57" i="18"/>
  <c r="E57" i="18"/>
  <c r="C57" i="18"/>
  <c r="I56" i="18"/>
  <c r="G56" i="18"/>
  <c r="E56" i="18"/>
  <c r="C56" i="18"/>
  <c r="I55" i="18"/>
  <c r="G55" i="18"/>
  <c r="E55" i="18"/>
  <c r="C55" i="18"/>
  <c r="I54" i="18"/>
  <c r="G54" i="18"/>
  <c r="E54" i="18"/>
  <c r="C54" i="18"/>
  <c r="I53" i="18"/>
  <c r="G53" i="18"/>
  <c r="E53" i="18"/>
  <c r="C53" i="18"/>
  <c r="I52" i="18"/>
  <c r="G52" i="18"/>
  <c r="E52" i="18"/>
  <c r="C52" i="18"/>
  <c r="I51" i="18"/>
  <c r="G51" i="18"/>
  <c r="E51" i="18"/>
  <c r="C51" i="18"/>
  <c r="H49" i="18"/>
  <c r="I49" i="18" s="1"/>
  <c r="F49" i="18"/>
  <c r="G49" i="18" s="1"/>
  <c r="D49" i="18"/>
  <c r="E49" i="18" s="1"/>
  <c r="B49" i="18"/>
  <c r="C49" i="18" s="1"/>
  <c r="I48" i="18"/>
  <c r="G48" i="18"/>
  <c r="E48" i="18"/>
  <c r="C48" i="18"/>
  <c r="H46" i="18"/>
  <c r="F46" i="18"/>
  <c r="D46" i="18"/>
  <c r="E46" i="18" s="1"/>
  <c r="B46" i="18"/>
  <c r="C46" i="18" s="1"/>
  <c r="I45" i="18"/>
  <c r="G45" i="18"/>
  <c r="E45" i="18"/>
  <c r="C45" i="18"/>
  <c r="I44" i="18"/>
  <c r="G44" i="18"/>
  <c r="E44" i="18"/>
  <c r="C44" i="18"/>
  <c r="I43" i="18"/>
  <c r="G43" i="18"/>
  <c r="E43" i="18"/>
  <c r="C43" i="18"/>
  <c r="I42" i="18"/>
  <c r="G42" i="18"/>
  <c r="E42" i="18"/>
  <c r="C42" i="18"/>
  <c r="I41" i="18"/>
  <c r="G41" i="18"/>
  <c r="E41" i="18"/>
  <c r="C41" i="18"/>
  <c r="I40" i="18"/>
  <c r="G40" i="18"/>
  <c r="E40" i="18"/>
  <c r="C40" i="18"/>
  <c r="I39" i="18"/>
  <c r="G39" i="18"/>
  <c r="E39" i="18"/>
  <c r="C39" i="18"/>
  <c r="I38" i="18"/>
  <c r="G38" i="18"/>
  <c r="E38" i="18"/>
  <c r="C38" i="18"/>
  <c r="I37" i="18"/>
  <c r="G37" i="18"/>
  <c r="E37" i="18"/>
  <c r="C37" i="18"/>
  <c r="I36" i="18"/>
  <c r="G36" i="18"/>
  <c r="E36" i="18"/>
  <c r="C36" i="18"/>
  <c r="I35" i="18"/>
  <c r="G35" i="18"/>
  <c r="E35" i="18"/>
  <c r="C35" i="18"/>
  <c r="I34" i="18"/>
  <c r="G34" i="18"/>
  <c r="E34" i="18"/>
  <c r="C34" i="18"/>
  <c r="I33" i="18"/>
  <c r="G33" i="18"/>
  <c r="E33" i="18"/>
  <c r="C33" i="18"/>
  <c r="I32" i="18"/>
  <c r="G32" i="18"/>
  <c r="E32" i="18"/>
  <c r="C32" i="18"/>
  <c r="I31" i="18"/>
  <c r="G31" i="18"/>
  <c r="E31" i="18"/>
  <c r="C31" i="18"/>
  <c r="I30" i="18"/>
  <c r="G30" i="18"/>
  <c r="E30" i="18"/>
  <c r="C30" i="18"/>
  <c r="I29" i="18"/>
  <c r="G29" i="18"/>
  <c r="E29" i="18"/>
  <c r="C29" i="18"/>
  <c r="I28" i="18"/>
  <c r="G28" i="18"/>
  <c r="E28" i="18"/>
  <c r="C28" i="18"/>
  <c r="I27" i="18"/>
  <c r="G27" i="18"/>
  <c r="E27" i="18"/>
  <c r="C27" i="18"/>
  <c r="H25" i="18"/>
  <c r="I25" i="18" s="1"/>
  <c r="F25" i="18"/>
  <c r="G25" i="18" s="1"/>
  <c r="D25" i="18"/>
  <c r="E25" i="18" s="1"/>
  <c r="B25" i="18"/>
  <c r="C25" i="18" s="1"/>
  <c r="I24" i="18"/>
  <c r="G24" i="18"/>
  <c r="E24" i="18"/>
  <c r="C24" i="18"/>
  <c r="I23" i="18"/>
  <c r="G23" i="18"/>
  <c r="E23" i="18"/>
  <c r="C23" i="18"/>
  <c r="I21" i="18"/>
  <c r="G21" i="18"/>
  <c r="E21" i="18"/>
  <c r="C21" i="18"/>
  <c r="I20" i="18"/>
  <c r="G20" i="18"/>
  <c r="E20" i="18"/>
  <c r="C20" i="18"/>
  <c r="I19" i="18"/>
  <c r="G19" i="18"/>
  <c r="E19" i="18"/>
  <c r="C19" i="18"/>
  <c r="I18" i="18"/>
  <c r="G18" i="18"/>
  <c r="E18" i="18"/>
  <c r="C18" i="18"/>
  <c r="D16" i="18"/>
  <c r="B16" i="18"/>
  <c r="H15" i="18"/>
  <c r="H16" i="18" s="1"/>
  <c r="F15" i="18"/>
  <c r="F16" i="18" s="1"/>
  <c r="D15" i="18"/>
  <c r="E15" i="18" s="1"/>
  <c r="B15" i="18"/>
  <c r="C15" i="18" s="1"/>
  <c r="I14" i="18"/>
  <c r="G14" i="18"/>
  <c r="E14" i="18"/>
  <c r="C14" i="18"/>
  <c r="H209" i="17"/>
  <c r="H211" i="17" s="1"/>
  <c r="F209" i="17"/>
  <c r="F211" i="17" s="1"/>
  <c r="H201" i="17"/>
  <c r="H204" i="17" s="1"/>
  <c r="F201" i="17"/>
  <c r="F204" i="17" s="1"/>
  <c r="D201" i="17"/>
  <c r="D204" i="17" s="1"/>
  <c r="B201" i="17"/>
  <c r="B204" i="17" s="1"/>
  <c r="B200" i="17"/>
  <c r="H200" i="17"/>
  <c r="H194" i="17"/>
  <c r="F194" i="17"/>
  <c r="D194" i="17"/>
  <c r="B194" i="17"/>
  <c r="H193" i="17"/>
  <c r="F193" i="17"/>
  <c r="D193" i="17"/>
  <c r="B193" i="17"/>
  <c r="H192" i="17"/>
  <c r="H195" i="17" s="1"/>
  <c r="F192" i="17"/>
  <c r="F195" i="17" s="1"/>
  <c r="D192" i="17"/>
  <c r="D195" i="17" s="1"/>
  <c r="B192" i="17"/>
  <c r="B195" i="17" s="1"/>
  <c r="B190" i="17"/>
  <c r="H187" i="17"/>
  <c r="F187" i="17"/>
  <c r="D187" i="17"/>
  <c r="B187" i="17"/>
  <c r="B191" i="17" s="1"/>
  <c r="B196" i="17" s="1"/>
  <c r="C196" i="17" s="1"/>
  <c r="H181" i="17"/>
  <c r="F181" i="17"/>
  <c r="D181" i="17"/>
  <c r="B181" i="17"/>
  <c r="H180" i="17"/>
  <c r="F180" i="17"/>
  <c r="D180" i="17"/>
  <c r="B180" i="17"/>
  <c r="H182" i="17"/>
  <c r="F182" i="17"/>
  <c r="D182" i="17"/>
  <c r="B182" i="17"/>
  <c r="H176" i="17"/>
  <c r="H178" i="17" s="1"/>
  <c r="F176" i="17"/>
  <c r="D176" i="17"/>
  <c r="B176" i="17"/>
  <c r="H175" i="17"/>
  <c r="F175" i="17"/>
  <c r="D175" i="17"/>
  <c r="B175" i="17"/>
  <c r="H170" i="17"/>
  <c r="F170" i="17"/>
  <c r="D170" i="17"/>
  <c r="B170" i="17"/>
  <c r="H169" i="17"/>
  <c r="F169" i="17"/>
  <c r="D169" i="17"/>
  <c r="B169" i="17"/>
  <c r="H168" i="17"/>
  <c r="F168" i="17"/>
  <c r="D168" i="17"/>
  <c r="B168" i="17"/>
  <c r="H165" i="17"/>
  <c r="F165" i="17"/>
  <c r="D165" i="17"/>
  <c r="B165" i="17"/>
  <c r="B157" i="17"/>
  <c r="B214" i="17" s="1"/>
  <c r="B152" i="17"/>
  <c r="H136" i="17"/>
  <c r="F136" i="17"/>
  <c r="D136" i="17"/>
  <c r="B136" i="17"/>
  <c r="H130" i="17"/>
  <c r="F130" i="17"/>
  <c r="D130" i="17"/>
  <c r="B130" i="17"/>
  <c r="H120" i="17"/>
  <c r="F120" i="17"/>
  <c r="D120" i="17"/>
  <c r="B120" i="17"/>
  <c r="H91" i="17"/>
  <c r="I91" i="17" s="1"/>
  <c r="F91" i="17"/>
  <c r="G91" i="17" s="1"/>
  <c r="D91" i="17"/>
  <c r="E91" i="17" s="1"/>
  <c r="C91" i="17"/>
  <c r="B91" i="17"/>
  <c r="I90" i="17"/>
  <c r="G90" i="17"/>
  <c r="E90" i="17"/>
  <c r="C90" i="17"/>
  <c r="I89" i="17"/>
  <c r="G89" i="17"/>
  <c r="E89" i="17"/>
  <c r="C89" i="17"/>
  <c r="I88" i="17"/>
  <c r="G88" i="17"/>
  <c r="E88" i="17"/>
  <c r="C88" i="17"/>
  <c r="I87" i="17"/>
  <c r="G87" i="17"/>
  <c r="E87" i="17"/>
  <c r="C87" i="17"/>
  <c r="I86" i="17"/>
  <c r="G86" i="17"/>
  <c r="E86" i="17"/>
  <c r="C86" i="17"/>
  <c r="H84" i="17"/>
  <c r="I84" i="17" s="1"/>
  <c r="G84" i="17"/>
  <c r="F84" i="17"/>
  <c r="F92" i="17" s="1"/>
  <c r="D84" i="17"/>
  <c r="D92" i="17" s="1"/>
  <c r="B84" i="17"/>
  <c r="C84" i="17" s="1"/>
  <c r="I83" i="17"/>
  <c r="G83" i="17"/>
  <c r="E83" i="17"/>
  <c r="C83" i="17"/>
  <c r="I82" i="17"/>
  <c r="G82" i="17"/>
  <c r="E82" i="17"/>
  <c r="C82" i="17"/>
  <c r="H76" i="17"/>
  <c r="I76" i="17" s="1"/>
  <c r="F76" i="17"/>
  <c r="G76" i="17" s="1"/>
  <c r="D76" i="17"/>
  <c r="E76" i="17" s="1"/>
  <c r="B76" i="17"/>
  <c r="C76" i="17" s="1"/>
  <c r="I75" i="17"/>
  <c r="G75" i="17"/>
  <c r="E75" i="17"/>
  <c r="C75" i="17"/>
  <c r="I74" i="17"/>
  <c r="G74" i="17"/>
  <c r="E74" i="17"/>
  <c r="C74" i="17"/>
  <c r="I73" i="17"/>
  <c r="G73" i="17"/>
  <c r="E73" i="17"/>
  <c r="C73" i="17"/>
  <c r="I72" i="17"/>
  <c r="G72" i="17"/>
  <c r="E72" i="17"/>
  <c r="C72" i="17"/>
  <c r="I71" i="17"/>
  <c r="G71" i="17"/>
  <c r="E71" i="17"/>
  <c r="C71" i="17"/>
  <c r="I70" i="17"/>
  <c r="G70" i="17"/>
  <c r="E70" i="17"/>
  <c r="C70" i="17"/>
  <c r="I69" i="17"/>
  <c r="G69" i="17"/>
  <c r="E69" i="17"/>
  <c r="C69" i="17"/>
  <c r="I68" i="17"/>
  <c r="G68" i="17"/>
  <c r="E68" i="17"/>
  <c r="C68" i="17"/>
  <c r="H66" i="17"/>
  <c r="I66" i="17" s="1"/>
  <c r="F66" i="17"/>
  <c r="G66" i="17" s="1"/>
  <c r="D66" i="17"/>
  <c r="E66" i="17" s="1"/>
  <c r="C66" i="17"/>
  <c r="B66" i="17"/>
  <c r="B77" i="17" s="1"/>
  <c r="I65" i="17"/>
  <c r="G65" i="17"/>
  <c r="E65" i="17"/>
  <c r="C65" i="17"/>
  <c r="I64" i="17"/>
  <c r="G64" i="17"/>
  <c r="E64" i="17"/>
  <c r="C64" i="17"/>
  <c r="H59" i="17"/>
  <c r="I59" i="17" s="1"/>
  <c r="G59" i="17"/>
  <c r="F59" i="17"/>
  <c r="D59" i="17"/>
  <c r="E59" i="17" s="1"/>
  <c r="B59" i="17"/>
  <c r="C59" i="17" s="1"/>
  <c r="I58" i="17"/>
  <c r="G58" i="17"/>
  <c r="E58" i="17"/>
  <c r="C58" i="17"/>
  <c r="I57" i="17"/>
  <c r="G57" i="17"/>
  <c r="E57" i="17"/>
  <c r="C57" i="17"/>
  <c r="I56" i="17"/>
  <c r="G56" i="17"/>
  <c r="E56" i="17"/>
  <c r="C56" i="17"/>
  <c r="I55" i="17"/>
  <c r="G55" i="17"/>
  <c r="E55" i="17"/>
  <c r="C55" i="17"/>
  <c r="I54" i="17"/>
  <c r="G54" i="17"/>
  <c r="E54" i="17"/>
  <c r="C54" i="17"/>
  <c r="I53" i="17"/>
  <c r="G53" i="17"/>
  <c r="E53" i="17"/>
  <c r="C53" i="17"/>
  <c r="I52" i="17"/>
  <c r="G52" i="17"/>
  <c r="E52" i="17"/>
  <c r="C52" i="17"/>
  <c r="I51" i="17"/>
  <c r="G51" i="17"/>
  <c r="E51" i="17"/>
  <c r="C51" i="17"/>
  <c r="H49" i="17"/>
  <c r="I49" i="17" s="1"/>
  <c r="F49" i="17"/>
  <c r="G49" i="17" s="1"/>
  <c r="D49" i="17"/>
  <c r="E49" i="17" s="1"/>
  <c r="B49" i="17"/>
  <c r="C49" i="17" s="1"/>
  <c r="I48" i="17"/>
  <c r="G48" i="17"/>
  <c r="E48" i="17"/>
  <c r="C48" i="17"/>
  <c r="H46" i="17"/>
  <c r="F46" i="17"/>
  <c r="D46" i="17"/>
  <c r="E46" i="17" s="1"/>
  <c r="B46" i="17"/>
  <c r="C46" i="17" s="1"/>
  <c r="I45" i="17"/>
  <c r="G45" i="17"/>
  <c r="E45" i="17"/>
  <c r="C45" i="17"/>
  <c r="I44" i="17"/>
  <c r="G44" i="17"/>
  <c r="E44" i="17"/>
  <c r="C44" i="17"/>
  <c r="I43" i="17"/>
  <c r="G43" i="17"/>
  <c r="E43" i="17"/>
  <c r="C43" i="17"/>
  <c r="I42" i="17"/>
  <c r="G42" i="17"/>
  <c r="E42" i="17"/>
  <c r="C42" i="17"/>
  <c r="I41" i="17"/>
  <c r="G41" i="17"/>
  <c r="E41" i="17"/>
  <c r="C41" i="17"/>
  <c r="I40" i="17"/>
  <c r="G40" i="17"/>
  <c r="E40" i="17"/>
  <c r="C40" i="17"/>
  <c r="I39" i="17"/>
  <c r="G39" i="17"/>
  <c r="E39" i="17"/>
  <c r="C39" i="17"/>
  <c r="I38" i="17"/>
  <c r="G38" i="17"/>
  <c r="E38" i="17"/>
  <c r="C38" i="17"/>
  <c r="I37" i="17"/>
  <c r="G37" i="17"/>
  <c r="E37" i="17"/>
  <c r="C37" i="17"/>
  <c r="I36" i="17"/>
  <c r="G36" i="17"/>
  <c r="E36" i="17"/>
  <c r="C36" i="17"/>
  <c r="I35" i="17"/>
  <c r="G35" i="17"/>
  <c r="E35" i="17"/>
  <c r="C35" i="17"/>
  <c r="I34" i="17"/>
  <c r="G34" i="17"/>
  <c r="E34" i="17"/>
  <c r="C34" i="17"/>
  <c r="I33" i="17"/>
  <c r="G33" i="17"/>
  <c r="E33" i="17"/>
  <c r="C33" i="17"/>
  <c r="I32" i="17"/>
  <c r="G32" i="17"/>
  <c r="E32" i="17"/>
  <c r="C32" i="17"/>
  <c r="I31" i="17"/>
  <c r="G31" i="17"/>
  <c r="E31" i="17"/>
  <c r="C31" i="17"/>
  <c r="I30" i="17"/>
  <c r="G30" i="17"/>
  <c r="E30" i="17"/>
  <c r="C30" i="17"/>
  <c r="I29" i="17"/>
  <c r="G29" i="17"/>
  <c r="E29" i="17"/>
  <c r="C29" i="17"/>
  <c r="I28" i="17"/>
  <c r="G28" i="17"/>
  <c r="E28" i="17"/>
  <c r="C28" i="17"/>
  <c r="I27" i="17"/>
  <c r="G27" i="17"/>
  <c r="E27" i="17"/>
  <c r="C27" i="17"/>
  <c r="H25" i="17"/>
  <c r="I25" i="17" s="1"/>
  <c r="F25" i="17"/>
  <c r="G25" i="17" s="1"/>
  <c r="D25" i="17"/>
  <c r="E25" i="17" s="1"/>
  <c r="B25" i="17"/>
  <c r="C25" i="17" s="1"/>
  <c r="I24" i="17"/>
  <c r="G24" i="17"/>
  <c r="E24" i="17"/>
  <c r="C24" i="17"/>
  <c r="I23" i="17"/>
  <c r="G23" i="17"/>
  <c r="E23" i="17"/>
  <c r="C23" i="17"/>
  <c r="I21" i="17"/>
  <c r="G21" i="17"/>
  <c r="E21" i="17"/>
  <c r="C21" i="17"/>
  <c r="I20" i="17"/>
  <c r="G20" i="17"/>
  <c r="E20" i="17"/>
  <c r="C20" i="17"/>
  <c r="I19" i="17"/>
  <c r="G19" i="17"/>
  <c r="E19" i="17"/>
  <c r="C19" i="17"/>
  <c r="I18" i="17"/>
  <c r="G18" i="17"/>
  <c r="E18" i="17"/>
  <c r="C18" i="17"/>
  <c r="D16" i="17"/>
  <c r="H15" i="17"/>
  <c r="H16" i="17" s="1"/>
  <c r="F15" i="17"/>
  <c r="F16" i="17" s="1"/>
  <c r="D15" i="17"/>
  <c r="E15" i="17" s="1"/>
  <c r="B15" i="17"/>
  <c r="C15" i="17" s="1"/>
  <c r="I14" i="17"/>
  <c r="G14" i="17"/>
  <c r="E14" i="17"/>
  <c r="C14" i="17"/>
  <c r="H209" i="16"/>
  <c r="H211" i="16" s="1"/>
  <c r="F209" i="16"/>
  <c r="F211" i="16" s="1"/>
  <c r="D209" i="16"/>
  <c r="D211" i="16" s="1"/>
  <c r="B209" i="16"/>
  <c r="B211" i="16" s="1"/>
  <c r="H204" i="16"/>
  <c r="B204" i="16"/>
  <c r="H201" i="16"/>
  <c r="F201" i="16"/>
  <c r="F204" i="16" s="1"/>
  <c r="D201" i="16"/>
  <c r="D204" i="16" s="1"/>
  <c r="B201" i="16"/>
  <c r="B200" i="16"/>
  <c r="H200" i="16"/>
  <c r="F200" i="16"/>
  <c r="D200" i="16"/>
  <c r="H194" i="16"/>
  <c r="F194" i="16"/>
  <c r="D194" i="16"/>
  <c r="B194" i="16"/>
  <c r="H193" i="16"/>
  <c r="F193" i="16"/>
  <c r="D193" i="16"/>
  <c r="B193" i="16"/>
  <c r="H192" i="16"/>
  <c r="H195" i="16" s="1"/>
  <c r="F192" i="16"/>
  <c r="F195" i="16" s="1"/>
  <c r="D192" i="16"/>
  <c r="D195" i="16" s="1"/>
  <c r="B192" i="16"/>
  <c r="B195" i="16" s="1"/>
  <c r="B190" i="16"/>
  <c r="H187" i="16"/>
  <c r="F187" i="16"/>
  <c r="D187" i="16"/>
  <c r="B187" i="16"/>
  <c r="B191" i="16" s="1"/>
  <c r="H181" i="16"/>
  <c r="F181" i="16"/>
  <c r="D181" i="16"/>
  <c r="B181" i="16"/>
  <c r="H180" i="16"/>
  <c r="F180" i="16"/>
  <c r="D180" i="16"/>
  <c r="B180" i="16"/>
  <c r="H182" i="16"/>
  <c r="F182" i="16"/>
  <c r="D182" i="16"/>
  <c r="B182" i="16"/>
  <c r="H176" i="16"/>
  <c r="H178" i="16" s="1"/>
  <c r="F176" i="16"/>
  <c r="F178" i="16" s="1"/>
  <c r="B176" i="16"/>
  <c r="B178" i="16" s="1"/>
  <c r="H175" i="16"/>
  <c r="F175" i="16"/>
  <c r="D175" i="16"/>
  <c r="D176" i="16" s="1"/>
  <c r="D178" i="16" s="1"/>
  <c r="B175" i="16"/>
  <c r="H170" i="16"/>
  <c r="F170" i="16"/>
  <c r="D170" i="16"/>
  <c r="B170" i="16"/>
  <c r="H169" i="16"/>
  <c r="F169" i="16"/>
  <c r="D169" i="16"/>
  <c r="B169" i="16"/>
  <c r="H168" i="16"/>
  <c r="F168" i="16"/>
  <c r="D168" i="16"/>
  <c r="B168" i="16"/>
  <c r="H165" i="16"/>
  <c r="F165" i="16"/>
  <c r="D165" i="16"/>
  <c r="B165" i="16"/>
  <c r="B157" i="16"/>
  <c r="B214" i="16" s="1"/>
  <c r="B152" i="16"/>
  <c r="H136" i="16"/>
  <c r="F136" i="16"/>
  <c r="D136" i="16"/>
  <c r="B136" i="16"/>
  <c r="H130" i="16"/>
  <c r="F130" i="16"/>
  <c r="D130" i="16"/>
  <c r="B130" i="16"/>
  <c r="H120" i="16"/>
  <c r="F120" i="16"/>
  <c r="D120" i="16"/>
  <c r="B120" i="16"/>
  <c r="H91" i="16"/>
  <c r="I91" i="16" s="1"/>
  <c r="G91" i="16"/>
  <c r="F91" i="16"/>
  <c r="D91" i="16"/>
  <c r="E91" i="16" s="1"/>
  <c r="B91" i="16"/>
  <c r="C91" i="16" s="1"/>
  <c r="I90" i="16"/>
  <c r="G90" i="16"/>
  <c r="E90" i="16"/>
  <c r="C90" i="16"/>
  <c r="I89" i="16"/>
  <c r="G89" i="16"/>
  <c r="E89" i="16"/>
  <c r="C89" i="16"/>
  <c r="I88" i="16"/>
  <c r="G88" i="16"/>
  <c r="E88" i="16"/>
  <c r="C88" i="16"/>
  <c r="I87" i="16"/>
  <c r="G87" i="16"/>
  <c r="E87" i="16"/>
  <c r="C87" i="16"/>
  <c r="I86" i="16"/>
  <c r="G86" i="16"/>
  <c r="E86" i="16"/>
  <c r="C86" i="16"/>
  <c r="I84" i="16"/>
  <c r="H84" i="16"/>
  <c r="H92" i="16" s="1"/>
  <c r="G84" i="16"/>
  <c r="F84" i="16"/>
  <c r="F92" i="16" s="1"/>
  <c r="D84" i="16"/>
  <c r="E84" i="16" s="1"/>
  <c r="C84" i="16"/>
  <c r="B84" i="16"/>
  <c r="B92" i="16" s="1"/>
  <c r="I83" i="16"/>
  <c r="G83" i="16"/>
  <c r="E83" i="16"/>
  <c r="C83" i="16"/>
  <c r="I82" i="16"/>
  <c r="G82" i="16"/>
  <c r="E82" i="16"/>
  <c r="C82" i="16"/>
  <c r="H76" i="16"/>
  <c r="I76" i="16" s="1"/>
  <c r="G76" i="16"/>
  <c r="F76" i="16"/>
  <c r="E76" i="16"/>
  <c r="D76" i="16"/>
  <c r="C76" i="16"/>
  <c r="B76" i="16"/>
  <c r="I75" i="16"/>
  <c r="G75" i="16"/>
  <c r="E75" i="16"/>
  <c r="C75" i="16"/>
  <c r="I74" i="16"/>
  <c r="G74" i="16"/>
  <c r="E74" i="16"/>
  <c r="C74" i="16"/>
  <c r="I73" i="16"/>
  <c r="G73" i="16"/>
  <c r="E73" i="16"/>
  <c r="C73" i="16"/>
  <c r="I72" i="16"/>
  <c r="G72" i="16"/>
  <c r="E72" i="16"/>
  <c r="C72" i="16"/>
  <c r="I71" i="16"/>
  <c r="G71" i="16"/>
  <c r="E71" i="16"/>
  <c r="C71" i="16"/>
  <c r="I70" i="16"/>
  <c r="G70" i="16"/>
  <c r="E70" i="16"/>
  <c r="C70" i="16"/>
  <c r="I69" i="16"/>
  <c r="G69" i="16"/>
  <c r="E69" i="16"/>
  <c r="C69" i="16"/>
  <c r="I68" i="16"/>
  <c r="G68" i="16"/>
  <c r="E68" i="16"/>
  <c r="C68" i="16"/>
  <c r="I66" i="16"/>
  <c r="H66" i="16"/>
  <c r="H77" i="16" s="1"/>
  <c r="G66" i="16"/>
  <c r="F66" i="16"/>
  <c r="F77" i="16" s="1"/>
  <c r="E66" i="16"/>
  <c r="D66" i="16"/>
  <c r="D77" i="16" s="1"/>
  <c r="C66" i="16"/>
  <c r="B66" i="16"/>
  <c r="B77" i="16" s="1"/>
  <c r="I65" i="16"/>
  <c r="G65" i="16"/>
  <c r="E65" i="16"/>
  <c r="C65" i="16"/>
  <c r="I64" i="16"/>
  <c r="G64" i="16"/>
  <c r="E64" i="16"/>
  <c r="C64" i="16"/>
  <c r="I59" i="16"/>
  <c r="H59" i="16"/>
  <c r="G59" i="16"/>
  <c r="F59" i="16"/>
  <c r="D59" i="16"/>
  <c r="E59" i="16" s="1"/>
  <c r="C59" i="16"/>
  <c r="B59" i="16"/>
  <c r="I58" i="16"/>
  <c r="G58" i="16"/>
  <c r="E58" i="16"/>
  <c r="C58" i="16"/>
  <c r="I57" i="16"/>
  <c r="G57" i="16"/>
  <c r="E57" i="16"/>
  <c r="C57" i="16"/>
  <c r="I56" i="16"/>
  <c r="G56" i="16"/>
  <c r="E56" i="16"/>
  <c r="C56" i="16"/>
  <c r="I55" i="16"/>
  <c r="G55" i="16"/>
  <c r="E55" i="16"/>
  <c r="C55" i="16"/>
  <c r="I54" i="16"/>
  <c r="G54" i="16"/>
  <c r="E54" i="16"/>
  <c r="C54" i="16"/>
  <c r="I53" i="16"/>
  <c r="G53" i="16"/>
  <c r="E53" i="16"/>
  <c r="C53" i="16"/>
  <c r="I52" i="16"/>
  <c r="G52" i="16"/>
  <c r="E52" i="16"/>
  <c r="C52" i="16"/>
  <c r="I51" i="16"/>
  <c r="G51" i="16"/>
  <c r="E51" i="16"/>
  <c r="C51" i="16"/>
  <c r="H49" i="16"/>
  <c r="I49" i="16" s="1"/>
  <c r="G49" i="16"/>
  <c r="F49" i="16"/>
  <c r="E49" i="16"/>
  <c r="D49" i="16"/>
  <c r="C49" i="16"/>
  <c r="B49" i="16"/>
  <c r="I48" i="16"/>
  <c r="G48" i="16"/>
  <c r="E48" i="16"/>
  <c r="C48" i="16"/>
  <c r="H46" i="16"/>
  <c r="G46" i="16"/>
  <c r="F46" i="16"/>
  <c r="E46" i="16"/>
  <c r="D46" i="16"/>
  <c r="C46" i="16"/>
  <c r="B46" i="16"/>
  <c r="I45" i="16"/>
  <c r="G45" i="16"/>
  <c r="E45" i="16"/>
  <c r="C45" i="16"/>
  <c r="I44" i="16"/>
  <c r="G44" i="16"/>
  <c r="E44" i="16"/>
  <c r="C44" i="16"/>
  <c r="I43" i="16"/>
  <c r="G43" i="16"/>
  <c r="E43" i="16"/>
  <c r="C43" i="16"/>
  <c r="I42" i="16"/>
  <c r="G42" i="16"/>
  <c r="E42" i="16"/>
  <c r="C42" i="16"/>
  <c r="I41" i="16"/>
  <c r="G41" i="16"/>
  <c r="E41" i="16"/>
  <c r="C41" i="16"/>
  <c r="I40" i="16"/>
  <c r="G40" i="16"/>
  <c r="E40" i="16"/>
  <c r="C40" i="16"/>
  <c r="I39" i="16"/>
  <c r="G39" i="16"/>
  <c r="E39" i="16"/>
  <c r="C39" i="16"/>
  <c r="I38" i="16"/>
  <c r="G38" i="16"/>
  <c r="E38" i="16"/>
  <c r="C38" i="16"/>
  <c r="I37" i="16"/>
  <c r="G37" i="16"/>
  <c r="E37" i="16"/>
  <c r="C37" i="16"/>
  <c r="I36" i="16"/>
  <c r="G36" i="16"/>
  <c r="E36" i="16"/>
  <c r="C36" i="16"/>
  <c r="I35" i="16"/>
  <c r="G35" i="16"/>
  <c r="E35" i="16"/>
  <c r="C35" i="16"/>
  <c r="I34" i="16"/>
  <c r="G34" i="16"/>
  <c r="E34" i="16"/>
  <c r="C34" i="16"/>
  <c r="I33" i="16"/>
  <c r="G33" i="16"/>
  <c r="E33" i="16"/>
  <c r="C33" i="16"/>
  <c r="I32" i="16"/>
  <c r="G32" i="16"/>
  <c r="E32" i="16"/>
  <c r="C32" i="16"/>
  <c r="I31" i="16"/>
  <c r="G31" i="16"/>
  <c r="E31" i="16"/>
  <c r="C31" i="16"/>
  <c r="I30" i="16"/>
  <c r="G30" i="16"/>
  <c r="E30" i="16"/>
  <c r="C30" i="16"/>
  <c r="I29" i="16"/>
  <c r="G29" i="16"/>
  <c r="E29" i="16"/>
  <c r="C29" i="16"/>
  <c r="I28" i="16"/>
  <c r="G28" i="16"/>
  <c r="E28" i="16"/>
  <c r="C28" i="16"/>
  <c r="I27" i="16"/>
  <c r="G27" i="16"/>
  <c r="E27" i="16"/>
  <c r="C27" i="16"/>
  <c r="H25" i="16"/>
  <c r="I25" i="16" s="1"/>
  <c r="G25" i="16"/>
  <c r="F25" i="16"/>
  <c r="F60" i="16" s="1"/>
  <c r="E25" i="16"/>
  <c r="D25" i="16"/>
  <c r="D60" i="16" s="1"/>
  <c r="C25" i="16"/>
  <c r="B25" i="16"/>
  <c r="B60" i="16" s="1"/>
  <c r="I24" i="16"/>
  <c r="G24" i="16"/>
  <c r="E24" i="16"/>
  <c r="C24" i="16"/>
  <c r="I23" i="16"/>
  <c r="G23" i="16"/>
  <c r="E23" i="16"/>
  <c r="C23" i="16"/>
  <c r="I21" i="16"/>
  <c r="G21" i="16"/>
  <c r="E21" i="16"/>
  <c r="C21" i="16"/>
  <c r="I20" i="16"/>
  <c r="G20" i="16"/>
  <c r="E20" i="16"/>
  <c r="C20" i="16"/>
  <c r="I19" i="16"/>
  <c r="G19" i="16"/>
  <c r="E19" i="16"/>
  <c r="C19" i="16"/>
  <c r="I18" i="16"/>
  <c r="G18" i="16"/>
  <c r="E18" i="16"/>
  <c r="C18" i="16"/>
  <c r="D16" i="16"/>
  <c r="H15" i="16"/>
  <c r="H16" i="16" s="1"/>
  <c r="G15" i="16"/>
  <c r="F15" i="16"/>
  <c r="F16" i="16" s="1"/>
  <c r="E15" i="16"/>
  <c r="D15" i="16"/>
  <c r="C15" i="16"/>
  <c r="B15" i="16"/>
  <c r="B16" i="16" s="1"/>
  <c r="I14" i="16"/>
  <c r="G14" i="16"/>
  <c r="E14" i="16"/>
  <c r="C14" i="16"/>
  <c r="H170" i="9"/>
  <c r="F170" i="9"/>
  <c r="D170" i="9"/>
  <c r="B170" i="9"/>
  <c r="H169" i="9"/>
  <c r="F169" i="9"/>
  <c r="D169" i="9"/>
  <c r="B169" i="9"/>
  <c r="H168" i="9"/>
  <c r="F168" i="9"/>
  <c r="D168" i="9"/>
  <c r="B168" i="9"/>
  <c r="H165" i="9"/>
  <c r="F165" i="9"/>
  <c r="D165" i="9"/>
  <c r="B165" i="9"/>
  <c r="H165" i="11"/>
  <c r="F165" i="11"/>
  <c r="D165" i="11"/>
  <c r="B165" i="11"/>
  <c r="H170" i="12"/>
  <c r="F170" i="12"/>
  <c r="D170" i="12"/>
  <c r="B170" i="12"/>
  <c r="H169" i="12"/>
  <c r="F169" i="12"/>
  <c r="D169" i="12"/>
  <c r="B169" i="12"/>
  <c r="H168" i="12"/>
  <c r="F168" i="12"/>
  <c r="D168" i="12"/>
  <c r="B168" i="12"/>
  <c r="H165" i="12"/>
  <c r="F165" i="12"/>
  <c r="D165" i="12"/>
  <c r="B165" i="12"/>
  <c r="H170" i="13"/>
  <c r="F170" i="13"/>
  <c r="D170" i="13"/>
  <c r="B170" i="13"/>
  <c r="H169" i="13"/>
  <c r="F169" i="13"/>
  <c r="D169" i="13"/>
  <c r="B169" i="13"/>
  <c r="H168" i="13"/>
  <c r="F168" i="13"/>
  <c r="D168" i="13"/>
  <c r="B168" i="13"/>
  <c r="H166" i="13"/>
  <c r="F166" i="13"/>
  <c r="D166" i="13"/>
  <c r="B166" i="13"/>
  <c r="H165" i="13"/>
  <c r="F165" i="13"/>
  <c r="D165" i="13"/>
  <c r="B165" i="13"/>
  <c r="H170" i="15"/>
  <c r="F170" i="15"/>
  <c r="D170" i="15"/>
  <c r="B170" i="15"/>
  <c r="H169" i="15"/>
  <c r="F169" i="15"/>
  <c r="D169" i="15"/>
  <c r="B169" i="15"/>
  <c r="H168" i="15"/>
  <c r="F168" i="15"/>
  <c r="D168" i="15"/>
  <c r="B168" i="15"/>
  <c r="H166" i="15"/>
  <c r="F166" i="15"/>
  <c r="D166" i="15"/>
  <c r="B166" i="15"/>
  <c r="H165" i="15"/>
  <c r="F165" i="15"/>
  <c r="D165" i="15"/>
  <c r="B165" i="15"/>
  <c r="H170" i="14"/>
  <c r="F170" i="14"/>
  <c r="D170" i="14"/>
  <c r="B170" i="14"/>
  <c r="I93" i="9"/>
  <c r="I90" i="9"/>
  <c r="I89" i="9"/>
  <c r="I88" i="9"/>
  <c r="I87" i="9"/>
  <c r="I86" i="9"/>
  <c r="I83" i="9"/>
  <c r="I82" i="9"/>
  <c r="I78" i="9"/>
  <c r="I75" i="9"/>
  <c r="I74" i="9"/>
  <c r="I73" i="9"/>
  <c r="I72" i="9"/>
  <c r="I71" i="9"/>
  <c r="I70" i="9"/>
  <c r="I69" i="9"/>
  <c r="I68" i="9"/>
  <c r="I65" i="9"/>
  <c r="I64" i="9"/>
  <c r="I61" i="9"/>
  <c r="I58" i="9"/>
  <c r="I57" i="9"/>
  <c r="I56" i="9"/>
  <c r="I55" i="9"/>
  <c r="I54" i="9"/>
  <c r="I53" i="9"/>
  <c r="I52" i="9"/>
  <c r="I51" i="9"/>
  <c r="I48" i="9"/>
  <c r="I45" i="9"/>
  <c r="I44" i="9"/>
  <c r="I43" i="9"/>
  <c r="I42" i="9"/>
  <c r="I41" i="9"/>
  <c r="I40" i="9"/>
  <c r="I39" i="9"/>
  <c r="I38" i="9"/>
  <c r="I37" i="9"/>
  <c r="I36" i="9"/>
  <c r="I35" i="9"/>
  <c r="I34" i="9"/>
  <c r="I33" i="9"/>
  <c r="I32" i="9"/>
  <c r="I31" i="9"/>
  <c r="I30" i="9"/>
  <c r="I29" i="9"/>
  <c r="I28" i="9"/>
  <c r="I27" i="9"/>
  <c r="I24" i="9"/>
  <c r="I23" i="9"/>
  <c r="I21" i="9"/>
  <c r="I20" i="9"/>
  <c r="I19" i="9"/>
  <c r="I18" i="9"/>
  <c r="I14" i="9"/>
  <c r="I90" i="11"/>
  <c r="I89" i="11"/>
  <c r="I88" i="11"/>
  <c r="I87" i="11"/>
  <c r="I86" i="11"/>
  <c r="I83" i="11"/>
  <c r="I82" i="11"/>
  <c r="I75" i="11"/>
  <c r="I74" i="11"/>
  <c r="I73" i="11"/>
  <c r="I72" i="11"/>
  <c r="I71" i="11"/>
  <c r="I70" i="11"/>
  <c r="I69" i="11"/>
  <c r="I68" i="11"/>
  <c r="I65" i="11"/>
  <c r="I64" i="11"/>
  <c r="I58" i="11"/>
  <c r="I57" i="11"/>
  <c r="I56" i="11"/>
  <c r="I55" i="11"/>
  <c r="I54" i="11"/>
  <c r="I53" i="11"/>
  <c r="I52" i="11"/>
  <c r="I51" i="11"/>
  <c r="I48" i="11"/>
  <c r="I45" i="11"/>
  <c r="I44" i="11"/>
  <c r="I43" i="11"/>
  <c r="I42" i="11"/>
  <c r="I41" i="11"/>
  <c r="I40" i="11"/>
  <c r="I39" i="11"/>
  <c r="I38" i="11"/>
  <c r="I37" i="11"/>
  <c r="I36" i="11"/>
  <c r="I35" i="11"/>
  <c r="I34" i="11"/>
  <c r="I33" i="11"/>
  <c r="I32" i="11"/>
  <c r="I31" i="11"/>
  <c r="I30" i="11"/>
  <c r="I29" i="11"/>
  <c r="I28" i="11"/>
  <c r="I27" i="11"/>
  <c r="I24" i="11"/>
  <c r="I23" i="11"/>
  <c r="I21" i="11"/>
  <c r="I20" i="11"/>
  <c r="I19" i="11"/>
  <c r="I18" i="11"/>
  <c r="I14" i="11"/>
  <c r="I90" i="12"/>
  <c r="I89" i="12"/>
  <c r="I88" i="12"/>
  <c r="I87" i="12"/>
  <c r="I86" i="12"/>
  <c r="I83" i="12"/>
  <c r="I82" i="12"/>
  <c r="I75" i="12"/>
  <c r="I74" i="12"/>
  <c r="I73" i="12"/>
  <c r="I72" i="12"/>
  <c r="I71" i="12"/>
  <c r="I70" i="12"/>
  <c r="I69" i="12"/>
  <c r="I68" i="12"/>
  <c r="I65" i="12"/>
  <c r="I64" i="12"/>
  <c r="I58" i="12"/>
  <c r="I57" i="12"/>
  <c r="I56" i="12"/>
  <c r="I55" i="12"/>
  <c r="I54" i="12"/>
  <c r="I53" i="12"/>
  <c r="I52" i="12"/>
  <c r="I51" i="12"/>
  <c r="I48" i="12"/>
  <c r="I45" i="12"/>
  <c r="I44" i="12"/>
  <c r="I43" i="12"/>
  <c r="I42" i="12"/>
  <c r="I41" i="12"/>
  <c r="I40" i="12"/>
  <c r="I39" i="12"/>
  <c r="I38" i="12"/>
  <c r="I37" i="12"/>
  <c r="I36" i="12"/>
  <c r="I35" i="12"/>
  <c r="I34" i="12"/>
  <c r="I33" i="12"/>
  <c r="I32" i="12"/>
  <c r="I31" i="12"/>
  <c r="I30" i="12"/>
  <c r="I29" i="12"/>
  <c r="I28" i="12"/>
  <c r="I27" i="12"/>
  <c r="I24" i="12"/>
  <c r="I23" i="12"/>
  <c r="I21" i="12"/>
  <c r="I20" i="12"/>
  <c r="I19" i="12"/>
  <c r="I18" i="12"/>
  <c r="I14" i="12"/>
  <c r="I92" i="13"/>
  <c r="I91" i="13"/>
  <c r="I90" i="13"/>
  <c r="I89" i="13"/>
  <c r="I88" i="13"/>
  <c r="I87" i="13"/>
  <c r="I86" i="13"/>
  <c r="I84" i="13"/>
  <c r="I83" i="13"/>
  <c r="I82" i="13"/>
  <c r="I77" i="13"/>
  <c r="I76" i="13"/>
  <c r="I75" i="13"/>
  <c r="I74" i="13"/>
  <c r="I73" i="13"/>
  <c r="I72" i="13"/>
  <c r="I71" i="13"/>
  <c r="I70" i="13"/>
  <c r="I69" i="13"/>
  <c r="I68" i="13"/>
  <c r="I66" i="13"/>
  <c r="I65" i="13"/>
  <c r="I64" i="13"/>
  <c r="I60" i="13"/>
  <c r="I59" i="13"/>
  <c r="I58" i="13"/>
  <c r="I57" i="13"/>
  <c r="I56" i="13"/>
  <c r="I55" i="13"/>
  <c r="I54" i="13"/>
  <c r="I53" i="13"/>
  <c r="I52" i="13"/>
  <c r="I51" i="13"/>
  <c r="I49" i="13"/>
  <c r="I48" i="13"/>
  <c r="I46" i="13"/>
  <c r="I45" i="13"/>
  <c r="I44" i="13"/>
  <c r="I43" i="13"/>
  <c r="I42" i="13"/>
  <c r="I41" i="13"/>
  <c r="I40" i="13"/>
  <c r="I39" i="13"/>
  <c r="I38" i="13"/>
  <c r="I37" i="13"/>
  <c r="I36" i="13"/>
  <c r="I35" i="13"/>
  <c r="I34" i="13"/>
  <c r="I33" i="13"/>
  <c r="I32" i="13"/>
  <c r="I31" i="13"/>
  <c r="I30" i="13"/>
  <c r="I29" i="13"/>
  <c r="I28" i="13"/>
  <c r="I27" i="13"/>
  <c r="I25" i="13"/>
  <c r="I24" i="13"/>
  <c r="I23" i="13"/>
  <c r="I21" i="13"/>
  <c r="I20" i="13"/>
  <c r="I19" i="13"/>
  <c r="I18" i="13"/>
  <c r="I15" i="13"/>
  <c r="I14" i="13"/>
  <c r="I92" i="14"/>
  <c r="I91" i="14"/>
  <c r="I90" i="14"/>
  <c r="I89" i="14"/>
  <c r="I88" i="14"/>
  <c r="I87" i="14"/>
  <c r="I86" i="14"/>
  <c r="I84" i="14"/>
  <c r="I83" i="14"/>
  <c r="I82" i="14"/>
  <c r="I77" i="14"/>
  <c r="I76" i="14"/>
  <c r="I75" i="14"/>
  <c r="I74" i="14"/>
  <c r="I73" i="14"/>
  <c r="I72" i="14"/>
  <c r="I71" i="14"/>
  <c r="I70" i="14"/>
  <c r="I69" i="14"/>
  <c r="I68" i="14"/>
  <c r="I66" i="14"/>
  <c r="I65" i="14"/>
  <c r="I64" i="14"/>
  <c r="I60" i="14"/>
  <c r="I59" i="14"/>
  <c r="I58" i="14"/>
  <c r="I57" i="14"/>
  <c r="I56" i="14"/>
  <c r="I55" i="14"/>
  <c r="I54" i="14"/>
  <c r="I53" i="14"/>
  <c r="I52" i="14"/>
  <c r="I51" i="14"/>
  <c r="I49" i="14"/>
  <c r="I48" i="14"/>
  <c r="I46" i="14"/>
  <c r="I45" i="14"/>
  <c r="I44" i="14"/>
  <c r="I43" i="14"/>
  <c r="I42" i="14"/>
  <c r="I41" i="14"/>
  <c r="I40" i="14"/>
  <c r="I39" i="14"/>
  <c r="I38" i="14"/>
  <c r="I37" i="14"/>
  <c r="I36" i="14"/>
  <c r="I35" i="14"/>
  <c r="I34" i="14"/>
  <c r="I33" i="14"/>
  <c r="I32" i="14"/>
  <c r="I31" i="14"/>
  <c r="I30" i="14"/>
  <c r="I29" i="14"/>
  <c r="I28" i="14"/>
  <c r="I27" i="14"/>
  <c r="I25" i="14"/>
  <c r="I24" i="14"/>
  <c r="I23" i="14"/>
  <c r="I21" i="14"/>
  <c r="I20" i="14"/>
  <c r="I19" i="14"/>
  <c r="I18" i="14"/>
  <c r="I15" i="14"/>
  <c r="I14" i="14"/>
  <c r="I92" i="15"/>
  <c r="I91" i="15"/>
  <c r="I90" i="15"/>
  <c r="I89" i="15"/>
  <c r="I88" i="15"/>
  <c r="I87" i="15"/>
  <c r="I86" i="15"/>
  <c r="I84" i="15"/>
  <c r="I83" i="15"/>
  <c r="I82" i="15"/>
  <c r="I77" i="15"/>
  <c r="I76" i="15"/>
  <c r="I75" i="15"/>
  <c r="I74" i="15"/>
  <c r="I73" i="15"/>
  <c r="I72" i="15"/>
  <c r="I71" i="15"/>
  <c r="I70" i="15"/>
  <c r="I69" i="15"/>
  <c r="I68" i="15"/>
  <c r="I66" i="15"/>
  <c r="I65" i="15"/>
  <c r="I64" i="15"/>
  <c r="I60" i="15"/>
  <c r="I59" i="15"/>
  <c r="I58" i="15"/>
  <c r="I57" i="15"/>
  <c r="I56" i="15"/>
  <c r="I55" i="15"/>
  <c r="I54" i="15"/>
  <c r="I53" i="15"/>
  <c r="I52" i="15"/>
  <c r="I51" i="15"/>
  <c r="I49" i="15"/>
  <c r="I48" i="15"/>
  <c r="I46" i="15"/>
  <c r="I45" i="15"/>
  <c r="I44" i="15"/>
  <c r="I43" i="15"/>
  <c r="I42" i="15"/>
  <c r="I41" i="15"/>
  <c r="I40" i="15"/>
  <c r="I39" i="15"/>
  <c r="I38" i="15"/>
  <c r="I37" i="15"/>
  <c r="I36" i="15"/>
  <c r="I35" i="15"/>
  <c r="I34" i="15"/>
  <c r="I33" i="15"/>
  <c r="I32" i="15"/>
  <c r="I31" i="15"/>
  <c r="I30" i="15"/>
  <c r="I29" i="15"/>
  <c r="I28" i="15"/>
  <c r="I27" i="15"/>
  <c r="I25" i="15"/>
  <c r="I24" i="15"/>
  <c r="I23" i="15"/>
  <c r="I21" i="15"/>
  <c r="I20" i="15"/>
  <c r="I19" i="15"/>
  <c r="I18" i="15"/>
  <c r="I15" i="15"/>
  <c r="I14" i="15"/>
  <c r="G92" i="15"/>
  <c r="G91" i="15"/>
  <c r="G90" i="15"/>
  <c r="G89" i="15"/>
  <c r="G88" i="15"/>
  <c r="G87" i="15"/>
  <c r="G86" i="15"/>
  <c r="G84" i="15"/>
  <c r="G83" i="15"/>
  <c r="G82" i="15"/>
  <c r="G77" i="15"/>
  <c r="G76" i="15"/>
  <c r="G75" i="15"/>
  <c r="G74" i="15"/>
  <c r="G73" i="15"/>
  <c r="G72" i="15"/>
  <c r="G71" i="15"/>
  <c r="G70" i="15"/>
  <c r="G69" i="15"/>
  <c r="G68" i="15"/>
  <c r="G66" i="15"/>
  <c r="G65" i="15"/>
  <c r="G64" i="15"/>
  <c r="G60" i="15"/>
  <c r="G59" i="15"/>
  <c r="G58" i="15"/>
  <c r="G57" i="15"/>
  <c r="G56" i="15"/>
  <c r="G55" i="15"/>
  <c r="G54" i="15"/>
  <c r="G53" i="15"/>
  <c r="G52" i="15"/>
  <c r="G51" i="15"/>
  <c r="G49" i="15"/>
  <c r="G48" i="15"/>
  <c r="G46" i="15"/>
  <c r="G45" i="15"/>
  <c r="G44" i="15"/>
  <c r="G43" i="15"/>
  <c r="G42" i="15"/>
  <c r="G41" i="15"/>
  <c r="G40" i="15"/>
  <c r="G39" i="15"/>
  <c r="G38" i="15"/>
  <c r="G37" i="15"/>
  <c r="G36" i="15"/>
  <c r="G35" i="15"/>
  <c r="G34" i="15"/>
  <c r="G33" i="15"/>
  <c r="G32" i="15"/>
  <c r="G31" i="15"/>
  <c r="G30" i="15"/>
  <c r="G29" i="15"/>
  <c r="G28" i="15"/>
  <c r="G27" i="15"/>
  <c r="G25" i="15"/>
  <c r="G24" i="15"/>
  <c r="G23" i="15"/>
  <c r="G21" i="15"/>
  <c r="G20" i="15"/>
  <c r="G19" i="15"/>
  <c r="G18" i="15"/>
  <c r="G15" i="15"/>
  <c r="G14" i="15"/>
  <c r="G92" i="14"/>
  <c r="G91" i="14"/>
  <c r="G90" i="14"/>
  <c r="G89" i="14"/>
  <c r="G88" i="14"/>
  <c r="G87" i="14"/>
  <c r="G86" i="14"/>
  <c r="G84" i="14"/>
  <c r="G83" i="14"/>
  <c r="G82" i="14"/>
  <c r="G77" i="14"/>
  <c r="G76" i="14"/>
  <c r="G75" i="14"/>
  <c r="G74" i="14"/>
  <c r="G73" i="14"/>
  <c r="G72" i="14"/>
  <c r="G71" i="14"/>
  <c r="G70" i="14"/>
  <c r="G69" i="14"/>
  <c r="G68" i="14"/>
  <c r="G66" i="14"/>
  <c r="G65" i="14"/>
  <c r="G64" i="14"/>
  <c r="G60" i="14"/>
  <c r="G59" i="14"/>
  <c r="G58" i="14"/>
  <c r="G57" i="14"/>
  <c r="G56" i="14"/>
  <c r="G55" i="14"/>
  <c r="G54" i="14"/>
  <c r="G53" i="14"/>
  <c r="G52" i="14"/>
  <c r="G51" i="14"/>
  <c r="G49" i="14"/>
  <c r="G48" i="14"/>
  <c r="G46" i="14"/>
  <c r="G45" i="14"/>
  <c r="G44" i="14"/>
  <c r="G43" i="14"/>
  <c r="G42" i="14"/>
  <c r="G41" i="14"/>
  <c r="G40" i="14"/>
  <c r="G39" i="14"/>
  <c r="G38" i="14"/>
  <c r="G37" i="14"/>
  <c r="G36" i="14"/>
  <c r="G35" i="14"/>
  <c r="G34" i="14"/>
  <c r="G33" i="14"/>
  <c r="G32" i="14"/>
  <c r="G31" i="14"/>
  <c r="G30" i="14"/>
  <c r="G29" i="14"/>
  <c r="G28" i="14"/>
  <c r="G27" i="14"/>
  <c r="G25" i="14"/>
  <c r="G24" i="14"/>
  <c r="G23" i="14"/>
  <c r="G21" i="14"/>
  <c r="G20" i="14"/>
  <c r="G19" i="14"/>
  <c r="G18" i="14"/>
  <c r="G15" i="14"/>
  <c r="G14" i="14"/>
  <c r="G92" i="13"/>
  <c r="G91" i="13"/>
  <c r="G90" i="13"/>
  <c r="G89" i="13"/>
  <c r="G88" i="13"/>
  <c r="G87" i="13"/>
  <c r="G86" i="13"/>
  <c r="G84" i="13"/>
  <c r="G83" i="13"/>
  <c r="G82" i="13"/>
  <c r="G77" i="13"/>
  <c r="G76" i="13"/>
  <c r="G75" i="13"/>
  <c r="G74" i="13"/>
  <c r="G73" i="13"/>
  <c r="G72" i="13"/>
  <c r="G71" i="13"/>
  <c r="G70" i="13"/>
  <c r="G69" i="13"/>
  <c r="G68" i="13"/>
  <c r="G66" i="13"/>
  <c r="G65" i="13"/>
  <c r="G64" i="13"/>
  <c r="G60" i="13"/>
  <c r="G59" i="13"/>
  <c r="G58" i="13"/>
  <c r="G57" i="13"/>
  <c r="G56" i="13"/>
  <c r="G55" i="13"/>
  <c r="G54" i="13"/>
  <c r="G53" i="13"/>
  <c r="G52" i="13"/>
  <c r="G51" i="13"/>
  <c r="G49" i="13"/>
  <c r="G48" i="13"/>
  <c r="G46" i="13"/>
  <c r="G45" i="13"/>
  <c r="G44" i="13"/>
  <c r="G43" i="13"/>
  <c r="G42" i="13"/>
  <c r="G41" i="13"/>
  <c r="G40" i="13"/>
  <c r="G39" i="13"/>
  <c r="G38" i="13"/>
  <c r="G37" i="13"/>
  <c r="G36" i="13"/>
  <c r="G35" i="13"/>
  <c r="G34" i="13"/>
  <c r="G33" i="13"/>
  <c r="G32" i="13"/>
  <c r="G31" i="13"/>
  <c r="G30" i="13"/>
  <c r="G29" i="13"/>
  <c r="G28" i="13"/>
  <c r="G27" i="13"/>
  <c r="G25" i="13"/>
  <c r="G24" i="13"/>
  <c r="G23" i="13"/>
  <c r="G21" i="13"/>
  <c r="G20" i="13"/>
  <c r="G19" i="13"/>
  <c r="G18" i="13"/>
  <c r="G15" i="13"/>
  <c r="G14" i="13"/>
  <c r="G90" i="12"/>
  <c r="G89" i="12"/>
  <c r="G88" i="12"/>
  <c r="G87" i="12"/>
  <c r="G86" i="12"/>
  <c r="G83" i="12"/>
  <c r="G82" i="12"/>
  <c r="G75" i="12"/>
  <c r="G74" i="12"/>
  <c r="G73" i="12"/>
  <c r="G72" i="12"/>
  <c r="G71" i="12"/>
  <c r="G70" i="12"/>
  <c r="G69" i="12"/>
  <c r="G68" i="12"/>
  <c r="G65" i="12"/>
  <c r="G64" i="12"/>
  <c r="G58" i="12"/>
  <c r="G57" i="12"/>
  <c r="G56" i="12"/>
  <c r="G55" i="12"/>
  <c r="G54" i="12"/>
  <c r="G53" i="12"/>
  <c r="G52" i="12"/>
  <c r="G51" i="12"/>
  <c r="G48" i="12"/>
  <c r="G45" i="12"/>
  <c r="G44" i="12"/>
  <c r="G43" i="12"/>
  <c r="G42" i="12"/>
  <c r="G41" i="12"/>
  <c r="G40" i="12"/>
  <c r="G39" i="12"/>
  <c r="G38" i="12"/>
  <c r="G37" i="12"/>
  <c r="G36" i="12"/>
  <c r="G35" i="12"/>
  <c r="G34" i="12"/>
  <c r="G33" i="12"/>
  <c r="G32" i="12"/>
  <c r="G31" i="12"/>
  <c r="G30" i="12"/>
  <c r="G29" i="12"/>
  <c r="G28" i="12"/>
  <c r="G27" i="12"/>
  <c r="G24" i="12"/>
  <c r="G23" i="12"/>
  <c r="G21" i="12"/>
  <c r="G20" i="12"/>
  <c r="G19" i="12"/>
  <c r="G18" i="12"/>
  <c r="G14" i="12"/>
  <c r="G90" i="11"/>
  <c r="G89" i="11"/>
  <c r="G88" i="11"/>
  <c r="G87" i="11"/>
  <c r="G86" i="11"/>
  <c r="G83" i="11"/>
  <c r="G82" i="11"/>
  <c r="G75" i="11"/>
  <c r="G74" i="11"/>
  <c r="G73" i="11"/>
  <c r="G72" i="11"/>
  <c r="G71" i="11"/>
  <c r="G70" i="11"/>
  <c r="G69" i="11"/>
  <c r="G68" i="11"/>
  <c r="G65" i="11"/>
  <c r="G64" i="11"/>
  <c r="G58" i="11"/>
  <c r="G57" i="11"/>
  <c r="G56" i="11"/>
  <c r="G55" i="11"/>
  <c r="G54" i="11"/>
  <c r="G53" i="11"/>
  <c r="G52" i="11"/>
  <c r="G51" i="11"/>
  <c r="G48" i="11"/>
  <c r="G45" i="11"/>
  <c r="G44" i="11"/>
  <c r="G43" i="11"/>
  <c r="G42" i="11"/>
  <c r="G41" i="11"/>
  <c r="G40" i="11"/>
  <c r="G39" i="11"/>
  <c r="G38" i="11"/>
  <c r="G37" i="11"/>
  <c r="G36" i="11"/>
  <c r="G35" i="11"/>
  <c r="G34" i="11"/>
  <c r="G33" i="11"/>
  <c r="G32" i="11"/>
  <c r="G31" i="11"/>
  <c r="G30" i="11"/>
  <c r="G29" i="11"/>
  <c r="G28" i="11"/>
  <c r="G27" i="11"/>
  <c r="G24" i="11"/>
  <c r="G23" i="11"/>
  <c r="G21" i="11"/>
  <c r="G20" i="11"/>
  <c r="G19" i="11"/>
  <c r="G18" i="11"/>
  <c r="G14" i="11"/>
  <c r="G93" i="9"/>
  <c r="G90" i="9"/>
  <c r="G89" i="9"/>
  <c r="G88" i="9"/>
  <c r="G87" i="9"/>
  <c r="G86" i="9"/>
  <c r="G83" i="9"/>
  <c r="G82" i="9"/>
  <c r="G78" i="9"/>
  <c r="G75" i="9"/>
  <c r="G74" i="9"/>
  <c r="G73" i="9"/>
  <c r="G72" i="9"/>
  <c r="G71" i="9"/>
  <c r="G70" i="9"/>
  <c r="G69" i="9"/>
  <c r="G68" i="9"/>
  <c r="G65" i="9"/>
  <c r="G64" i="9"/>
  <c r="G61" i="9"/>
  <c r="G58" i="9"/>
  <c r="G57" i="9"/>
  <c r="G56" i="9"/>
  <c r="G55" i="9"/>
  <c r="G54" i="9"/>
  <c r="G53" i="9"/>
  <c r="G52" i="9"/>
  <c r="G51" i="9"/>
  <c r="G48" i="9"/>
  <c r="G45" i="9"/>
  <c r="G44" i="9"/>
  <c r="G43" i="9"/>
  <c r="G42" i="9"/>
  <c r="G41" i="9"/>
  <c r="G40" i="9"/>
  <c r="G39" i="9"/>
  <c r="G38" i="9"/>
  <c r="G37" i="9"/>
  <c r="G36" i="9"/>
  <c r="G35" i="9"/>
  <c r="G34" i="9"/>
  <c r="G33" i="9"/>
  <c r="G32" i="9"/>
  <c r="G31" i="9"/>
  <c r="G30" i="9"/>
  <c r="G29" i="9"/>
  <c r="G28" i="9"/>
  <c r="G27" i="9"/>
  <c r="G24" i="9"/>
  <c r="G23" i="9"/>
  <c r="G21" i="9"/>
  <c r="G20" i="9"/>
  <c r="G19" i="9"/>
  <c r="G18" i="9"/>
  <c r="G14" i="9"/>
  <c r="E93" i="9"/>
  <c r="E90" i="9"/>
  <c r="E89" i="9"/>
  <c r="E88" i="9"/>
  <c r="E87" i="9"/>
  <c r="E86" i="9"/>
  <c r="E83" i="9"/>
  <c r="E82" i="9"/>
  <c r="E78" i="9"/>
  <c r="E75" i="9"/>
  <c r="E74" i="9"/>
  <c r="E73" i="9"/>
  <c r="E72" i="9"/>
  <c r="E71" i="9"/>
  <c r="E70" i="9"/>
  <c r="E69" i="9"/>
  <c r="E68" i="9"/>
  <c r="E65" i="9"/>
  <c r="E64" i="9"/>
  <c r="E61" i="9"/>
  <c r="E58" i="9"/>
  <c r="E57" i="9"/>
  <c r="E56" i="9"/>
  <c r="E55" i="9"/>
  <c r="E54" i="9"/>
  <c r="E53" i="9"/>
  <c r="E52" i="9"/>
  <c r="E51" i="9"/>
  <c r="E48" i="9"/>
  <c r="E45" i="9"/>
  <c r="E44" i="9"/>
  <c r="E43" i="9"/>
  <c r="E42" i="9"/>
  <c r="E41" i="9"/>
  <c r="E40" i="9"/>
  <c r="E39" i="9"/>
  <c r="E38" i="9"/>
  <c r="E37" i="9"/>
  <c r="E36" i="9"/>
  <c r="E35" i="9"/>
  <c r="E34" i="9"/>
  <c r="E33" i="9"/>
  <c r="E32" i="9"/>
  <c r="E31" i="9"/>
  <c r="E30" i="9"/>
  <c r="E29" i="9"/>
  <c r="E28" i="9"/>
  <c r="E27" i="9"/>
  <c r="E24" i="9"/>
  <c r="E23" i="9"/>
  <c r="E21" i="9"/>
  <c r="E20" i="9"/>
  <c r="E19" i="9"/>
  <c r="E18" i="9"/>
  <c r="E14" i="9"/>
  <c r="E90" i="11"/>
  <c r="E89" i="11"/>
  <c r="E88" i="11"/>
  <c r="E87" i="11"/>
  <c r="E86" i="11"/>
  <c r="E83" i="11"/>
  <c r="E82" i="11"/>
  <c r="E75" i="11"/>
  <c r="E74" i="11"/>
  <c r="E73" i="11"/>
  <c r="E72" i="11"/>
  <c r="E71" i="11"/>
  <c r="E70" i="11"/>
  <c r="E69" i="11"/>
  <c r="E68" i="11"/>
  <c r="E65" i="11"/>
  <c r="E64" i="11"/>
  <c r="E58" i="11"/>
  <c r="E57" i="11"/>
  <c r="E56" i="11"/>
  <c r="E55" i="11"/>
  <c r="E54" i="11"/>
  <c r="E53" i="11"/>
  <c r="E52" i="11"/>
  <c r="E51" i="11"/>
  <c r="E48" i="11"/>
  <c r="E45" i="11"/>
  <c r="E44" i="11"/>
  <c r="E43" i="11"/>
  <c r="E42" i="11"/>
  <c r="E41" i="11"/>
  <c r="E40" i="11"/>
  <c r="E39" i="11"/>
  <c r="E38" i="11"/>
  <c r="E37" i="11"/>
  <c r="E36" i="11"/>
  <c r="E35" i="11"/>
  <c r="E34" i="11"/>
  <c r="E33" i="11"/>
  <c r="E32" i="11"/>
  <c r="E31" i="11"/>
  <c r="E30" i="11"/>
  <c r="E29" i="11"/>
  <c r="E28" i="11"/>
  <c r="E27" i="11"/>
  <c r="E24" i="11"/>
  <c r="E23" i="11"/>
  <c r="E21" i="11"/>
  <c r="E20" i="11"/>
  <c r="E19" i="11"/>
  <c r="E18" i="11"/>
  <c r="E14" i="11"/>
  <c r="E90" i="12"/>
  <c r="E89" i="12"/>
  <c r="E88" i="12"/>
  <c r="E87" i="12"/>
  <c r="E86" i="12"/>
  <c r="E83" i="12"/>
  <c r="E82" i="12"/>
  <c r="E75" i="12"/>
  <c r="E74" i="12"/>
  <c r="E73" i="12"/>
  <c r="E72" i="12"/>
  <c r="E71" i="12"/>
  <c r="E70" i="12"/>
  <c r="E69" i="12"/>
  <c r="E68" i="12"/>
  <c r="E65" i="12"/>
  <c r="E64" i="12"/>
  <c r="E58" i="12"/>
  <c r="E57" i="12"/>
  <c r="E56" i="12"/>
  <c r="E55" i="12"/>
  <c r="E54" i="12"/>
  <c r="E53" i="12"/>
  <c r="E52" i="12"/>
  <c r="E51" i="12"/>
  <c r="E48" i="12"/>
  <c r="E45" i="12"/>
  <c r="E44" i="12"/>
  <c r="E43" i="12"/>
  <c r="E42" i="12"/>
  <c r="E41" i="12"/>
  <c r="E40" i="12"/>
  <c r="E39" i="12"/>
  <c r="E38" i="12"/>
  <c r="E37" i="12"/>
  <c r="E36" i="12"/>
  <c r="E35" i="12"/>
  <c r="E34" i="12"/>
  <c r="E33" i="12"/>
  <c r="E32" i="12"/>
  <c r="E31" i="12"/>
  <c r="E30" i="12"/>
  <c r="E29" i="12"/>
  <c r="E28" i="12"/>
  <c r="E27" i="12"/>
  <c r="E24" i="12"/>
  <c r="E23" i="12"/>
  <c r="E21" i="12"/>
  <c r="E20" i="12"/>
  <c r="E19" i="12"/>
  <c r="E18" i="12"/>
  <c r="E14" i="12"/>
  <c r="E92" i="13"/>
  <c r="E91" i="13"/>
  <c r="E90" i="13"/>
  <c r="E89" i="13"/>
  <c r="E88" i="13"/>
  <c r="E87" i="13"/>
  <c r="E86" i="13"/>
  <c r="E84" i="13"/>
  <c r="E83" i="13"/>
  <c r="E82" i="13"/>
  <c r="E77" i="13"/>
  <c r="E76" i="13"/>
  <c r="E75" i="13"/>
  <c r="E74" i="13"/>
  <c r="E73" i="13"/>
  <c r="E72" i="13"/>
  <c r="E71" i="13"/>
  <c r="E70" i="13"/>
  <c r="E69" i="13"/>
  <c r="E68" i="13"/>
  <c r="E66" i="13"/>
  <c r="E65" i="13"/>
  <c r="E64" i="13"/>
  <c r="E60" i="13"/>
  <c r="E59" i="13"/>
  <c r="E58" i="13"/>
  <c r="E57" i="13"/>
  <c r="E56" i="13"/>
  <c r="E55" i="13"/>
  <c r="E54" i="13"/>
  <c r="E53" i="13"/>
  <c r="E52" i="13"/>
  <c r="E51" i="13"/>
  <c r="E49" i="13"/>
  <c r="E48" i="13"/>
  <c r="E46" i="13"/>
  <c r="E45" i="13"/>
  <c r="E44" i="13"/>
  <c r="E43" i="13"/>
  <c r="E42" i="13"/>
  <c r="E41" i="13"/>
  <c r="E40" i="13"/>
  <c r="E39" i="13"/>
  <c r="E38" i="13"/>
  <c r="E37" i="13"/>
  <c r="E36" i="13"/>
  <c r="E35" i="13"/>
  <c r="E34" i="13"/>
  <c r="E33" i="13"/>
  <c r="E32" i="13"/>
  <c r="E31" i="13"/>
  <c r="E30" i="13"/>
  <c r="E29" i="13"/>
  <c r="E28" i="13"/>
  <c r="E27" i="13"/>
  <c r="E25" i="13"/>
  <c r="E24" i="13"/>
  <c r="E23" i="13"/>
  <c r="E21" i="13"/>
  <c r="E20" i="13"/>
  <c r="E19" i="13"/>
  <c r="E18" i="13"/>
  <c r="E15" i="13"/>
  <c r="E14" i="13"/>
  <c r="E92" i="14"/>
  <c r="E91" i="14"/>
  <c r="E90" i="14"/>
  <c r="E89" i="14"/>
  <c r="E88" i="14"/>
  <c r="E87" i="14"/>
  <c r="E86" i="14"/>
  <c r="E84" i="14"/>
  <c r="E83" i="14"/>
  <c r="E82" i="14"/>
  <c r="E77" i="14"/>
  <c r="E76" i="14"/>
  <c r="E75" i="14"/>
  <c r="E74" i="14"/>
  <c r="E73" i="14"/>
  <c r="E72" i="14"/>
  <c r="E71" i="14"/>
  <c r="E70" i="14"/>
  <c r="E69" i="14"/>
  <c r="E68" i="14"/>
  <c r="E66" i="14"/>
  <c r="E65" i="14"/>
  <c r="E64" i="14"/>
  <c r="E60" i="14"/>
  <c r="E59" i="14"/>
  <c r="E58" i="14"/>
  <c r="E57" i="14"/>
  <c r="E56" i="14"/>
  <c r="E55" i="14"/>
  <c r="E54" i="14"/>
  <c r="E53" i="14"/>
  <c r="E52" i="14"/>
  <c r="E51" i="14"/>
  <c r="E49" i="14"/>
  <c r="E48" i="14"/>
  <c r="E46" i="14"/>
  <c r="E45" i="14"/>
  <c r="E44" i="14"/>
  <c r="E43" i="14"/>
  <c r="E42" i="14"/>
  <c r="E41" i="14"/>
  <c r="E40" i="14"/>
  <c r="E39" i="14"/>
  <c r="E38" i="14"/>
  <c r="E37" i="14"/>
  <c r="E36" i="14"/>
  <c r="E35" i="14"/>
  <c r="E34" i="14"/>
  <c r="E33" i="14"/>
  <c r="E32" i="14"/>
  <c r="E31" i="14"/>
  <c r="E30" i="14"/>
  <c r="E29" i="14"/>
  <c r="E28" i="14"/>
  <c r="E27" i="14"/>
  <c r="E25" i="14"/>
  <c r="E24" i="14"/>
  <c r="E23" i="14"/>
  <c r="E21" i="14"/>
  <c r="E20" i="14"/>
  <c r="E19" i="14"/>
  <c r="E18" i="14"/>
  <c r="E15" i="14"/>
  <c r="E14" i="14"/>
  <c r="E92" i="15"/>
  <c r="E91" i="15"/>
  <c r="E90" i="15"/>
  <c r="E89" i="15"/>
  <c r="E88" i="15"/>
  <c r="E87" i="15"/>
  <c r="E86" i="15"/>
  <c r="E84" i="15"/>
  <c r="E83" i="15"/>
  <c r="E82" i="15"/>
  <c r="E77" i="15"/>
  <c r="E76" i="15"/>
  <c r="E75" i="15"/>
  <c r="E74" i="15"/>
  <c r="E73" i="15"/>
  <c r="E72" i="15"/>
  <c r="E71" i="15"/>
  <c r="E70" i="15"/>
  <c r="E69" i="15"/>
  <c r="E68" i="15"/>
  <c r="E66" i="15"/>
  <c r="E65" i="15"/>
  <c r="E64" i="15"/>
  <c r="E60" i="15"/>
  <c r="E59" i="15"/>
  <c r="E58" i="15"/>
  <c r="E57" i="15"/>
  <c r="E56" i="15"/>
  <c r="E55" i="15"/>
  <c r="E54" i="15"/>
  <c r="E53" i="15"/>
  <c r="E52" i="15"/>
  <c r="E51" i="15"/>
  <c r="E49" i="15"/>
  <c r="E48" i="15"/>
  <c r="E46" i="15"/>
  <c r="E45" i="15"/>
  <c r="E44" i="15"/>
  <c r="E43" i="15"/>
  <c r="E42" i="15"/>
  <c r="E41" i="15"/>
  <c r="E40" i="15"/>
  <c r="E39" i="15"/>
  <c r="E38" i="15"/>
  <c r="E37" i="15"/>
  <c r="E36" i="15"/>
  <c r="E35" i="15"/>
  <c r="E34" i="15"/>
  <c r="E33" i="15"/>
  <c r="E32" i="15"/>
  <c r="E31" i="15"/>
  <c r="E30" i="15"/>
  <c r="E29" i="15"/>
  <c r="E28" i="15"/>
  <c r="E27" i="15"/>
  <c r="E25" i="15"/>
  <c r="E24" i="15"/>
  <c r="E23" i="15"/>
  <c r="E21" i="15"/>
  <c r="E20" i="15"/>
  <c r="E19" i="15"/>
  <c r="E18" i="15"/>
  <c r="E15" i="15"/>
  <c r="E14" i="15"/>
  <c r="C92" i="15"/>
  <c r="C91" i="15"/>
  <c r="C90" i="15"/>
  <c r="C89" i="15"/>
  <c r="C88" i="15"/>
  <c r="C87" i="15"/>
  <c r="C86" i="15"/>
  <c r="C84" i="15"/>
  <c r="C83" i="15"/>
  <c r="C82" i="15"/>
  <c r="C77" i="15"/>
  <c r="C76" i="15"/>
  <c r="C75" i="15"/>
  <c r="C74" i="15"/>
  <c r="C73" i="15"/>
  <c r="C72" i="15"/>
  <c r="C71" i="15"/>
  <c r="C70" i="15"/>
  <c r="C69" i="15"/>
  <c r="C68" i="15"/>
  <c r="C66" i="15"/>
  <c r="C65" i="15"/>
  <c r="C64" i="15"/>
  <c r="C60" i="15"/>
  <c r="C59" i="15"/>
  <c r="C58" i="15"/>
  <c r="C57" i="15"/>
  <c r="C56" i="15"/>
  <c r="C55" i="15"/>
  <c r="C54" i="15"/>
  <c r="C53" i="15"/>
  <c r="C52" i="15"/>
  <c r="C51" i="15"/>
  <c r="C49" i="15"/>
  <c r="C48" i="15"/>
  <c r="C46" i="15"/>
  <c r="C45" i="15"/>
  <c r="C44" i="15"/>
  <c r="C43" i="15"/>
  <c r="C42" i="15"/>
  <c r="C41" i="15"/>
  <c r="C40" i="15"/>
  <c r="C39" i="15"/>
  <c r="C38" i="15"/>
  <c r="C37" i="15"/>
  <c r="C36" i="15"/>
  <c r="C35" i="15"/>
  <c r="C34" i="15"/>
  <c r="C33" i="15"/>
  <c r="C32" i="15"/>
  <c r="C31" i="15"/>
  <c r="C30" i="15"/>
  <c r="C29" i="15"/>
  <c r="C28" i="15"/>
  <c r="C27" i="15"/>
  <c r="C25" i="15"/>
  <c r="C24" i="15"/>
  <c r="C23" i="15"/>
  <c r="C21" i="15"/>
  <c r="C20" i="15"/>
  <c r="C19" i="15"/>
  <c r="C18" i="15"/>
  <c r="C15" i="15"/>
  <c r="C14" i="15"/>
  <c r="C92" i="14"/>
  <c r="C91" i="14"/>
  <c r="C90" i="14"/>
  <c r="C89" i="14"/>
  <c r="C88" i="14"/>
  <c r="C87" i="14"/>
  <c r="C86" i="14"/>
  <c r="C84" i="14"/>
  <c r="C83" i="14"/>
  <c r="C82" i="14"/>
  <c r="C77" i="14"/>
  <c r="C76" i="14"/>
  <c r="C75" i="14"/>
  <c r="C74" i="14"/>
  <c r="C73" i="14"/>
  <c r="C72" i="14"/>
  <c r="C71" i="14"/>
  <c r="C70" i="14"/>
  <c r="C69" i="14"/>
  <c r="C68" i="14"/>
  <c r="C66" i="14"/>
  <c r="C65" i="14"/>
  <c r="C64" i="14"/>
  <c r="C60" i="14"/>
  <c r="C59" i="14"/>
  <c r="C58" i="14"/>
  <c r="C57" i="14"/>
  <c r="C56" i="14"/>
  <c r="C55" i="14"/>
  <c r="C54" i="14"/>
  <c r="C53" i="14"/>
  <c r="C52" i="14"/>
  <c r="C51" i="14"/>
  <c r="C49" i="14"/>
  <c r="C48" i="14"/>
  <c r="C46" i="14"/>
  <c r="C45" i="14"/>
  <c r="C44" i="14"/>
  <c r="C43" i="14"/>
  <c r="C42" i="14"/>
  <c r="C41" i="14"/>
  <c r="C40" i="14"/>
  <c r="C39" i="14"/>
  <c r="C38" i="14"/>
  <c r="C37" i="14"/>
  <c r="C36" i="14"/>
  <c r="C35" i="14"/>
  <c r="C34" i="14"/>
  <c r="C33" i="14"/>
  <c r="C32" i="14"/>
  <c r="C31" i="14"/>
  <c r="C30" i="14"/>
  <c r="C29" i="14"/>
  <c r="C28" i="14"/>
  <c r="C27" i="14"/>
  <c r="C25" i="14"/>
  <c r="C24" i="14"/>
  <c r="C23" i="14"/>
  <c r="C21" i="14"/>
  <c r="C20" i="14"/>
  <c r="C19" i="14"/>
  <c r="C18" i="14"/>
  <c r="C15" i="14"/>
  <c r="C14" i="14"/>
  <c r="C92" i="13"/>
  <c r="C91" i="13"/>
  <c r="C90" i="13"/>
  <c r="C89" i="13"/>
  <c r="C88" i="13"/>
  <c r="C87" i="13"/>
  <c r="C86" i="13"/>
  <c r="C84" i="13"/>
  <c r="C83" i="13"/>
  <c r="C82" i="13"/>
  <c r="C77" i="13"/>
  <c r="C76" i="13"/>
  <c r="C75" i="13"/>
  <c r="C74" i="13"/>
  <c r="C73" i="13"/>
  <c r="C72" i="13"/>
  <c r="C71" i="13"/>
  <c r="C70" i="13"/>
  <c r="C69" i="13"/>
  <c r="C68" i="13"/>
  <c r="C66" i="13"/>
  <c r="C65" i="13"/>
  <c r="C64" i="13"/>
  <c r="C60" i="13"/>
  <c r="C59" i="13"/>
  <c r="C58" i="13"/>
  <c r="C57" i="13"/>
  <c r="C56" i="13"/>
  <c r="C55" i="13"/>
  <c r="C54" i="13"/>
  <c r="C53" i="13"/>
  <c r="C52" i="13"/>
  <c r="C51" i="13"/>
  <c r="C49" i="13"/>
  <c r="C48" i="13"/>
  <c r="C46" i="13"/>
  <c r="C45" i="13"/>
  <c r="C44" i="13"/>
  <c r="C43" i="13"/>
  <c r="C42" i="13"/>
  <c r="C41" i="13"/>
  <c r="C40" i="13"/>
  <c r="C39" i="13"/>
  <c r="C38" i="13"/>
  <c r="C37" i="13"/>
  <c r="C36" i="13"/>
  <c r="C35" i="13"/>
  <c r="C34" i="13"/>
  <c r="C33" i="13"/>
  <c r="C32" i="13"/>
  <c r="C31" i="13"/>
  <c r="C30" i="13"/>
  <c r="C29" i="13"/>
  <c r="C28" i="13"/>
  <c r="C27" i="13"/>
  <c r="C25" i="13"/>
  <c r="C24" i="13"/>
  <c r="C23" i="13"/>
  <c r="C21" i="13"/>
  <c r="C20" i="13"/>
  <c r="C19" i="13"/>
  <c r="C18" i="13"/>
  <c r="C15" i="13"/>
  <c r="C14" i="13"/>
  <c r="C90" i="12"/>
  <c r="C89" i="12"/>
  <c r="C88" i="12"/>
  <c r="C87" i="12"/>
  <c r="C86" i="12"/>
  <c r="C83" i="12"/>
  <c r="C82" i="12"/>
  <c r="C75" i="12"/>
  <c r="C74" i="12"/>
  <c r="C73" i="12"/>
  <c r="C72" i="12"/>
  <c r="C71" i="12"/>
  <c r="C70" i="12"/>
  <c r="C69" i="12"/>
  <c r="C68" i="12"/>
  <c r="C65" i="12"/>
  <c r="C64" i="12"/>
  <c r="C58" i="12"/>
  <c r="C57" i="12"/>
  <c r="C56" i="12"/>
  <c r="C55" i="12"/>
  <c r="C54" i="12"/>
  <c r="C53" i="12"/>
  <c r="C52" i="12"/>
  <c r="C51" i="12"/>
  <c r="C48" i="12"/>
  <c r="C45" i="12"/>
  <c r="C44" i="12"/>
  <c r="C43" i="12"/>
  <c r="C42" i="12"/>
  <c r="C41" i="12"/>
  <c r="C40" i="12"/>
  <c r="C39" i="12"/>
  <c r="C38" i="12"/>
  <c r="C37" i="12"/>
  <c r="C36" i="12"/>
  <c r="C35" i="12"/>
  <c r="C34" i="12"/>
  <c r="C33" i="12"/>
  <c r="C32" i="12"/>
  <c r="C31" i="12"/>
  <c r="C30" i="12"/>
  <c r="C29" i="12"/>
  <c r="C28" i="12"/>
  <c r="C27" i="12"/>
  <c r="C24" i="12"/>
  <c r="C23" i="12"/>
  <c r="C21" i="12"/>
  <c r="C20" i="12"/>
  <c r="C19" i="12"/>
  <c r="C18" i="12"/>
  <c r="C14" i="12"/>
  <c r="C90" i="11"/>
  <c r="C89" i="11"/>
  <c r="C88" i="11"/>
  <c r="C87" i="11"/>
  <c r="C86" i="11"/>
  <c r="C83" i="11"/>
  <c r="C82" i="11"/>
  <c r="C75" i="11"/>
  <c r="C74" i="11"/>
  <c r="C73" i="11"/>
  <c r="C72" i="11"/>
  <c r="C71" i="11"/>
  <c r="C70" i="11"/>
  <c r="C69" i="11"/>
  <c r="C68" i="11"/>
  <c r="C65" i="11"/>
  <c r="C64" i="11"/>
  <c r="C58" i="11"/>
  <c r="C57" i="11"/>
  <c r="C56" i="11"/>
  <c r="C55" i="11"/>
  <c r="C54" i="11"/>
  <c r="C53" i="11"/>
  <c r="C52" i="11"/>
  <c r="C51" i="11"/>
  <c r="C48" i="11"/>
  <c r="C45" i="11"/>
  <c r="C44" i="11"/>
  <c r="C43" i="11"/>
  <c r="C42" i="11"/>
  <c r="C41" i="11"/>
  <c r="C40" i="11"/>
  <c r="C39" i="11"/>
  <c r="C38" i="11"/>
  <c r="C37" i="11"/>
  <c r="C36" i="11"/>
  <c r="C35" i="11"/>
  <c r="C34" i="11"/>
  <c r="C33" i="11"/>
  <c r="C32" i="11"/>
  <c r="C31" i="11"/>
  <c r="C30" i="11"/>
  <c r="C29" i="11"/>
  <c r="C28" i="11"/>
  <c r="C27" i="11"/>
  <c r="C24" i="11"/>
  <c r="C23" i="11"/>
  <c r="C21" i="11"/>
  <c r="C20" i="11"/>
  <c r="C19" i="11"/>
  <c r="C18" i="11"/>
  <c r="C14" i="11"/>
  <c r="C41" i="9"/>
  <c r="C18" i="9"/>
  <c r="C93" i="9"/>
  <c r="C90" i="9"/>
  <c r="C89" i="9"/>
  <c r="C88" i="9"/>
  <c r="C87" i="9"/>
  <c r="C86" i="9"/>
  <c r="C83" i="9"/>
  <c r="C82" i="9"/>
  <c r="C78" i="9"/>
  <c r="C75" i="9"/>
  <c r="C74" i="9"/>
  <c r="C73" i="9"/>
  <c r="C72" i="9"/>
  <c r="C71" i="9"/>
  <c r="C70" i="9"/>
  <c r="C69" i="9"/>
  <c r="C68" i="9"/>
  <c r="C65" i="9"/>
  <c r="C64" i="9"/>
  <c r="C61" i="9"/>
  <c r="C58" i="9"/>
  <c r="C57" i="9"/>
  <c r="C56" i="9"/>
  <c r="C55" i="9"/>
  <c r="C54" i="9"/>
  <c r="C53" i="9"/>
  <c r="C52" i="9"/>
  <c r="C51" i="9"/>
  <c r="C48" i="9"/>
  <c r="C45" i="9"/>
  <c r="C44" i="9"/>
  <c r="C43" i="9"/>
  <c r="C42" i="9"/>
  <c r="C40" i="9"/>
  <c r="C39" i="9"/>
  <c r="C38" i="9"/>
  <c r="C37" i="9"/>
  <c r="C36" i="9"/>
  <c r="C35" i="9"/>
  <c r="C34" i="9"/>
  <c r="C33" i="9"/>
  <c r="C32" i="9"/>
  <c r="C31" i="9"/>
  <c r="C30" i="9"/>
  <c r="C29" i="9"/>
  <c r="C28" i="9"/>
  <c r="C27" i="9"/>
  <c r="C24" i="9"/>
  <c r="C23" i="9"/>
  <c r="C21" i="9"/>
  <c r="C20" i="9"/>
  <c r="C19" i="9"/>
  <c r="C14" i="9"/>
  <c r="D196" i="18" l="1"/>
  <c r="D205" i="17"/>
  <c r="H205" i="17"/>
  <c r="F205" i="17"/>
  <c r="H205" i="16"/>
  <c r="B205" i="16"/>
  <c r="C205" i="16" s="1"/>
  <c r="H196" i="16"/>
  <c r="B196" i="16"/>
  <c r="C196" i="16" s="1"/>
  <c r="D205" i="18"/>
  <c r="C15" i="19"/>
  <c r="F205" i="19"/>
  <c r="B205" i="19"/>
  <c r="C205" i="19" s="1"/>
  <c r="H205" i="18"/>
  <c r="B205" i="18"/>
  <c r="C205" i="18" s="1"/>
  <c r="B157" i="19"/>
  <c r="B214" i="19" s="1"/>
  <c r="F205" i="18"/>
  <c r="D205" i="19"/>
  <c r="F92" i="18"/>
  <c r="G92" i="18" s="1"/>
  <c r="D166" i="18"/>
  <c r="D171" i="18" s="1"/>
  <c r="D172" i="18" s="1"/>
  <c r="H205" i="19"/>
  <c r="B195" i="19"/>
  <c r="B196" i="19" s="1"/>
  <c r="C196" i="19" s="1"/>
  <c r="B60" i="19"/>
  <c r="C60" i="19" s="1"/>
  <c r="D195" i="19"/>
  <c r="D196" i="19" s="1"/>
  <c r="H77" i="18"/>
  <c r="C25" i="19"/>
  <c r="F195" i="19"/>
  <c r="F196" i="19" s="1"/>
  <c r="D190" i="19"/>
  <c r="D191" i="19" s="1"/>
  <c r="I66" i="18"/>
  <c r="C46" i="19"/>
  <c r="B182" i="19"/>
  <c r="B183" i="19" s="1"/>
  <c r="C183" i="19" s="1"/>
  <c r="H195" i="19"/>
  <c r="H183" i="18"/>
  <c r="D182" i="19"/>
  <c r="D183" i="19" s="1"/>
  <c r="H60" i="19"/>
  <c r="F182" i="19"/>
  <c r="F183" i="19" s="1"/>
  <c r="H182" i="19"/>
  <c r="H183" i="19" s="1"/>
  <c r="F190" i="18"/>
  <c r="F191" i="18" s="1"/>
  <c r="F183" i="18"/>
  <c r="B77" i="18"/>
  <c r="H191" i="19"/>
  <c r="B178" i="17"/>
  <c r="B183" i="17" s="1"/>
  <c r="C183" i="17" s="1"/>
  <c r="D178" i="17"/>
  <c r="D183" i="17" s="1"/>
  <c r="F178" i="17"/>
  <c r="F183" i="17" s="1"/>
  <c r="I60" i="19"/>
  <c r="F60" i="19"/>
  <c r="B92" i="19"/>
  <c r="G15" i="19"/>
  <c r="G46" i="19"/>
  <c r="D92" i="19"/>
  <c r="I15" i="19"/>
  <c r="I25" i="19"/>
  <c r="I46" i="19"/>
  <c r="B166" i="19"/>
  <c r="B171" i="19" s="1"/>
  <c r="B172" i="19" s="1"/>
  <c r="C172" i="19" s="1"/>
  <c r="B77" i="19"/>
  <c r="F92" i="19"/>
  <c r="D166" i="19"/>
  <c r="D16" i="19"/>
  <c r="F166" i="19"/>
  <c r="F171" i="19" s="1"/>
  <c r="F172" i="19" s="1"/>
  <c r="D77" i="19"/>
  <c r="H92" i="19"/>
  <c r="H166" i="19"/>
  <c r="H171" i="19" s="1"/>
  <c r="H172" i="19" s="1"/>
  <c r="F77" i="19"/>
  <c r="D60" i="19"/>
  <c r="H77" i="19"/>
  <c r="D183" i="18"/>
  <c r="F196" i="18"/>
  <c r="H196" i="18"/>
  <c r="I77" i="18"/>
  <c r="C77" i="18"/>
  <c r="F171" i="18"/>
  <c r="F172" i="18" s="1"/>
  <c r="B196" i="18"/>
  <c r="C196" i="18" s="1"/>
  <c r="F60" i="18"/>
  <c r="B92" i="18"/>
  <c r="G15" i="18"/>
  <c r="G46" i="18"/>
  <c r="D92" i="18"/>
  <c r="I46" i="18"/>
  <c r="C66" i="18"/>
  <c r="G84" i="18"/>
  <c r="H60" i="18"/>
  <c r="I15" i="18"/>
  <c r="D77" i="18"/>
  <c r="H92" i="18"/>
  <c r="H166" i="18"/>
  <c r="H171" i="18" s="1"/>
  <c r="H172" i="18" s="1"/>
  <c r="B171" i="18"/>
  <c r="B172" i="18" s="1"/>
  <c r="C172" i="18" s="1"/>
  <c r="B60" i="18"/>
  <c r="F77" i="18"/>
  <c r="D60" i="18"/>
  <c r="C77" i="17"/>
  <c r="E92" i="17"/>
  <c r="H183" i="17"/>
  <c r="B205" i="17"/>
  <c r="C205" i="17" s="1"/>
  <c r="G92" i="17"/>
  <c r="H191" i="17"/>
  <c r="H196" i="17" s="1"/>
  <c r="D196" i="17"/>
  <c r="F196" i="17"/>
  <c r="F60" i="17"/>
  <c r="B92" i="17"/>
  <c r="H60" i="17"/>
  <c r="I15" i="17"/>
  <c r="I46" i="17"/>
  <c r="E84" i="17"/>
  <c r="B166" i="17"/>
  <c r="B171" i="17" s="1"/>
  <c r="B172" i="17" s="1"/>
  <c r="C172" i="17" s="1"/>
  <c r="B16" i="17"/>
  <c r="D166" i="17"/>
  <c r="D171" i="17" s="1"/>
  <c r="D172" i="17" s="1"/>
  <c r="G15" i="17"/>
  <c r="F166" i="17"/>
  <c r="F171" i="17" s="1"/>
  <c r="F172" i="17" s="1"/>
  <c r="G46" i="17"/>
  <c r="D77" i="17"/>
  <c r="H92" i="17"/>
  <c r="H166" i="17"/>
  <c r="H171" i="17" s="1"/>
  <c r="H172" i="17" s="1"/>
  <c r="B60" i="17"/>
  <c r="F77" i="17"/>
  <c r="D60" i="17"/>
  <c r="H77" i="17"/>
  <c r="H183" i="16"/>
  <c r="G60" i="16"/>
  <c r="G77" i="16"/>
  <c r="B183" i="16"/>
  <c r="C183" i="16" s="1"/>
  <c r="C60" i="16"/>
  <c r="C77" i="16"/>
  <c r="E60" i="16"/>
  <c r="E77" i="16"/>
  <c r="C92" i="16"/>
  <c r="I77" i="16"/>
  <c r="D183" i="16"/>
  <c r="D191" i="16"/>
  <c r="D196" i="16" s="1"/>
  <c r="D205" i="16"/>
  <c r="G92" i="16"/>
  <c r="I92" i="16"/>
  <c r="F183" i="16"/>
  <c r="F191" i="16"/>
  <c r="F196" i="16" s="1"/>
  <c r="F205" i="16"/>
  <c r="H60" i="16"/>
  <c r="D92" i="16"/>
  <c r="I15" i="16"/>
  <c r="I46" i="16"/>
  <c r="B166" i="16"/>
  <c r="B171" i="16" s="1"/>
  <c r="B172" i="16" s="1"/>
  <c r="C172" i="16" s="1"/>
  <c r="D166" i="16"/>
  <c r="D171" i="16" s="1"/>
  <c r="D172" i="16" s="1"/>
  <c r="F166" i="16"/>
  <c r="F171" i="16" s="1"/>
  <c r="F172" i="16" s="1"/>
  <c r="H166" i="16"/>
  <c r="H171" i="16" s="1"/>
  <c r="H172" i="16" s="1"/>
  <c r="H171" i="15"/>
  <c r="F171" i="15"/>
  <c r="D171" i="15"/>
  <c r="B171" i="15"/>
  <c r="H169" i="14"/>
  <c r="F169" i="14"/>
  <c r="D169" i="14"/>
  <c r="B169" i="14"/>
  <c r="H168" i="14"/>
  <c r="F168" i="14"/>
  <c r="D168" i="14"/>
  <c r="B168" i="14"/>
  <c r="H166" i="14"/>
  <c r="H171" i="14" s="1"/>
  <c r="F166" i="14"/>
  <c r="F171" i="14" s="1"/>
  <c r="D166" i="14"/>
  <c r="D171" i="14" s="1"/>
  <c r="B166" i="14"/>
  <c r="B171" i="14" s="1"/>
  <c r="H171" i="13"/>
  <c r="F171" i="13"/>
  <c r="D171" i="13"/>
  <c r="B171" i="13"/>
  <c r="H208" i="15"/>
  <c r="F208" i="15"/>
  <c r="D208" i="15"/>
  <c r="B208" i="15"/>
  <c r="B209" i="15" s="1"/>
  <c r="B211" i="15" s="1"/>
  <c r="H199" i="15"/>
  <c r="F199" i="15"/>
  <c r="D199" i="15"/>
  <c r="H189" i="15"/>
  <c r="H190" i="15" s="1"/>
  <c r="F189" i="15"/>
  <c r="D189" i="15"/>
  <c r="H188" i="15"/>
  <c r="F188" i="15"/>
  <c r="D188" i="15"/>
  <c r="H177" i="15"/>
  <c r="F177" i="15"/>
  <c r="D177" i="15"/>
  <c r="B177" i="15"/>
  <c r="B156" i="15"/>
  <c r="B155" i="15"/>
  <c r="B154" i="15"/>
  <c r="B157" i="15" s="1"/>
  <c r="B214" i="15" s="1"/>
  <c r="H209" i="15"/>
  <c r="H211" i="15" s="1"/>
  <c r="F209" i="15"/>
  <c r="F211" i="15" s="1"/>
  <c r="D209" i="15"/>
  <c r="D211" i="15" s="1"/>
  <c r="H201" i="15"/>
  <c r="H204" i="15" s="1"/>
  <c r="F201" i="15"/>
  <c r="F204" i="15" s="1"/>
  <c r="D201" i="15"/>
  <c r="D204" i="15" s="1"/>
  <c r="B201" i="15"/>
  <c r="B204" i="15" s="1"/>
  <c r="B200" i="15"/>
  <c r="H200" i="15"/>
  <c r="F200" i="15"/>
  <c r="D200" i="15"/>
  <c r="D205" i="15" s="1"/>
  <c r="H194" i="15"/>
  <c r="F194" i="15"/>
  <c r="D194" i="15"/>
  <c r="B194" i="15"/>
  <c r="H193" i="15"/>
  <c r="F193" i="15"/>
  <c r="D193" i="15"/>
  <c r="B193" i="15"/>
  <c r="H192" i="15"/>
  <c r="H195" i="15" s="1"/>
  <c r="F192" i="15"/>
  <c r="F195" i="15" s="1"/>
  <c r="D192" i="15"/>
  <c r="D195" i="15" s="1"/>
  <c r="B192" i="15"/>
  <c r="B195" i="15" s="1"/>
  <c r="B190" i="15"/>
  <c r="D190" i="15"/>
  <c r="D191" i="15" s="1"/>
  <c r="H187" i="15"/>
  <c r="F187" i="15"/>
  <c r="D187" i="15"/>
  <c r="B187" i="15"/>
  <c r="H181" i="15"/>
  <c r="F181" i="15"/>
  <c r="D181" i="15"/>
  <c r="B181" i="15"/>
  <c r="H180" i="15"/>
  <c r="F180" i="15"/>
  <c r="D180" i="15"/>
  <c r="B180" i="15"/>
  <c r="H182" i="15"/>
  <c r="F182" i="15"/>
  <c r="D182" i="15"/>
  <c r="B182" i="15"/>
  <c r="B183" i="15" s="1"/>
  <c r="H175" i="15"/>
  <c r="H176" i="15" s="1"/>
  <c r="H178" i="15" s="1"/>
  <c r="F175" i="15"/>
  <c r="F176" i="15" s="1"/>
  <c r="F178" i="15" s="1"/>
  <c r="D175" i="15"/>
  <c r="D176" i="15" s="1"/>
  <c r="D178" i="15" s="1"/>
  <c r="B175" i="15"/>
  <c r="B176" i="15" s="1"/>
  <c r="B152" i="15"/>
  <c r="H136" i="15"/>
  <c r="F136" i="15"/>
  <c r="D136" i="15"/>
  <c r="B136" i="15"/>
  <c r="H130" i="15"/>
  <c r="F130" i="15"/>
  <c r="D130" i="15"/>
  <c r="B130" i="15"/>
  <c r="H120" i="15"/>
  <c r="F120" i="15"/>
  <c r="D120" i="15"/>
  <c r="B120" i="15"/>
  <c r="H91" i="15"/>
  <c r="F91" i="15"/>
  <c r="D91" i="15"/>
  <c r="B91" i="15"/>
  <c r="H84" i="15"/>
  <c r="F84" i="15"/>
  <c r="D84" i="15"/>
  <c r="D92" i="15" s="1"/>
  <c r="B84" i="15"/>
  <c r="B92" i="15" s="1"/>
  <c r="H76" i="15"/>
  <c r="F76" i="15"/>
  <c r="D76" i="15"/>
  <c r="B76" i="15"/>
  <c r="H66" i="15"/>
  <c r="F66" i="15"/>
  <c r="D66" i="15"/>
  <c r="D77" i="15" s="1"/>
  <c r="B66" i="15"/>
  <c r="H59" i="15"/>
  <c r="F59" i="15"/>
  <c r="D59" i="15"/>
  <c r="B59" i="15"/>
  <c r="H49" i="15"/>
  <c r="F49" i="15"/>
  <c r="D49" i="15"/>
  <c r="B49" i="15"/>
  <c r="H46" i="15"/>
  <c r="F46" i="15"/>
  <c r="D46" i="15"/>
  <c r="B46" i="15"/>
  <c r="H25" i="15"/>
  <c r="H60" i="15" s="1"/>
  <c r="F25" i="15"/>
  <c r="F60" i="15" s="1"/>
  <c r="D25" i="15"/>
  <c r="D60" i="15" s="1"/>
  <c r="B25" i="15"/>
  <c r="B60" i="15" s="1"/>
  <c r="H16" i="15"/>
  <c r="H15" i="15"/>
  <c r="F15" i="15"/>
  <c r="F16" i="15" s="1"/>
  <c r="D15" i="15"/>
  <c r="D16" i="15" s="1"/>
  <c r="B15" i="15"/>
  <c r="B16" i="15" s="1"/>
  <c r="F208" i="14"/>
  <c r="D208" i="14"/>
  <c r="D209" i="14" s="1"/>
  <c r="D211" i="14" s="1"/>
  <c r="F199" i="14"/>
  <c r="F200" i="14" s="1"/>
  <c r="D199" i="14"/>
  <c r="F189" i="14"/>
  <c r="D189" i="14"/>
  <c r="D190" i="14" s="1"/>
  <c r="F188" i="14"/>
  <c r="D188" i="14"/>
  <c r="F177" i="14"/>
  <c r="D177" i="14"/>
  <c r="D178" i="14" s="1"/>
  <c r="H208" i="14"/>
  <c r="H209" i="14" s="1"/>
  <c r="H211" i="14" s="1"/>
  <c r="H199" i="14"/>
  <c r="H189" i="14"/>
  <c r="H188" i="14"/>
  <c r="H190" i="14" s="1"/>
  <c r="H177" i="14"/>
  <c r="H201" i="14"/>
  <c r="H204" i="14" s="1"/>
  <c r="H200" i="14"/>
  <c r="H205" i="14" s="1"/>
  <c r="H194" i="14"/>
  <c r="H193" i="14"/>
  <c r="H192" i="14"/>
  <c r="H187" i="14"/>
  <c r="H181" i="14"/>
  <c r="H180" i="14"/>
  <c r="H182" i="14"/>
  <c r="H175" i="14"/>
  <c r="H176" i="14" s="1"/>
  <c r="H165" i="14"/>
  <c r="F209" i="14"/>
  <c r="F211" i="14" s="1"/>
  <c r="F201" i="14"/>
  <c r="F204" i="14" s="1"/>
  <c r="F194" i="14"/>
  <c r="F193" i="14"/>
  <c r="F192" i="14"/>
  <c r="F195" i="14" s="1"/>
  <c r="F187" i="14"/>
  <c r="F181" i="14"/>
  <c r="F180" i="14"/>
  <c r="F175" i="14"/>
  <c r="F176" i="14" s="1"/>
  <c r="F178" i="14" s="1"/>
  <c r="F165" i="14"/>
  <c r="D201" i="14"/>
  <c r="D204" i="14" s="1"/>
  <c r="D200" i="14"/>
  <c r="D194" i="14"/>
  <c r="D193" i="14"/>
  <c r="D192" i="14"/>
  <c r="D195" i="14" s="1"/>
  <c r="D187" i="14"/>
  <c r="D181" i="14"/>
  <c r="D180" i="14"/>
  <c r="D176" i="14"/>
  <c r="D175" i="14"/>
  <c r="D165" i="14"/>
  <c r="H208" i="13"/>
  <c r="H209" i="13" s="1"/>
  <c r="H211" i="13" s="1"/>
  <c r="F208" i="13"/>
  <c r="F209" i="13" s="1"/>
  <c r="F211" i="13" s="1"/>
  <c r="D208" i="13"/>
  <c r="D209" i="13" s="1"/>
  <c r="D211" i="13" s="1"/>
  <c r="H199" i="13"/>
  <c r="H200" i="13" s="1"/>
  <c r="F199" i="13"/>
  <c r="F200" i="13" s="1"/>
  <c r="D199" i="13"/>
  <c r="D200" i="13" s="1"/>
  <c r="H189" i="13"/>
  <c r="F189" i="13"/>
  <c r="D189" i="13"/>
  <c r="H188" i="13"/>
  <c r="F188" i="13"/>
  <c r="D188" i="13"/>
  <c r="H177" i="13"/>
  <c r="F177" i="13"/>
  <c r="D177" i="13"/>
  <c r="H201" i="13"/>
  <c r="H204" i="13" s="1"/>
  <c r="H194" i="13"/>
  <c r="H193" i="13"/>
  <c r="H192" i="13"/>
  <c r="H187" i="13"/>
  <c r="H181" i="13"/>
  <c r="H180" i="13"/>
  <c r="H175" i="13"/>
  <c r="H176" i="13" s="1"/>
  <c r="F201" i="13"/>
  <c r="F204" i="13" s="1"/>
  <c r="F194" i="13"/>
  <c r="F193" i="13"/>
  <c r="F192" i="13"/>
  <c r="F187" i="13"/>
  <c r="F181" i="13"/>
  <c r="F180" i="13"/>
  <c r="F182" i="13"/>
  <c r="F175" i="13"/>
  <c r="F176" i="13" s="1"/>
  <c r="D201" i="13"/>
  <c r="D204" i="13" s="1"/>
  <c r="D194" i="13"/>
  <c r="D193" i="13"/>
  <c r="D192" i="13"/>
  <c r="D187" i="13"/>
  <c r="D181" i="13"/>
  <c r="D180" i="13"/>
  <c r="D175" i="13"/>
  <c r="D176" i="13" s="1"/>
  <c r="H208" i="12"/>
  <c r="H209" i="12" s="1"/>
  <c r="H211" i="12" s="1"/>
  <c r="F208" i="12"/>
  <c r="F209" i="12" s="1"/>
  <c r="F211" i="12" s="1"/>
  <c r="D208" i="12"/>
  <c r="D209" i="12" s="1"/>
  <c r="D211" i="12" s="1"/>
  <c r="H199" i="12"/>
  <c r="H200" i="12" s="1"/>
  <c r="F199" i="12"/>
  <c r="F200" i="12" s="1"/>
  <c r="D199" i="12"/>
  <c r="D200" i="12" s="1"/>
  <c r="H189" i="12"/>
  <c r="F189" i="12"/>
  <c r="D189" i="12"/>
  <c r="H188" i="12"/>
  <c r="F188" i="12"/>
  <c r="D188" i="12"/>
  <c r="H177" i="12"/>
  <c r="F177" i="12"/>
  <c r="D177" i="12"/>
  <c r="H201" i="12"/>
  <c r="H204" i="12" s="1"/>
  <c r="H194" i="12"/>
  <c r="H193" i="12"/>
  <c r="H192" i="12"/>
  <c r="H187" i="12"/>
  <c r="H181" i="12"/>
  <c r="H180" i="12"/>
  <c r="H175" i="12"/>
  <c r="H176" i="12" s="1"/>
  <c r="F201" i="12"/>
  <c r="F204" i="12" s="1"/>
  <c r="F194" i="12"/>
  <c r="F193" i="12"/>
  <c r="F192" i="12"/>
  <c r="F187" i="12"/>
  <c r="F181" i="12"/>
  <c r="F180" i="12"/>
  <c r="F182" i="12" s="1"/>
  <c r="F175" i="12"/>
  <c r="F176" i="12" s="1"/>
  <c r="D201" i="12"/>
  <c r="D204" i="12" s="1"/>
  <c r="D194" i="12"/>
  <c r="D193" i="12"/>
  <c r="D192" i="12"/>
  <c r="D195" i="12" s="1"/>
  <c r="D187" i="12"/>
  <c r="D181" i="12"/>
  <c r="D180" i="12"/>
  <c r="D182" i="12"/>
  <c r="D175" i="12"/>
  <c r="D176" i="12" s="1"/>
  <c r="H208" i="11"/>
  <c r="H209" i="11" s="1"/>
  <c r="H211" i="11" s="1"/>
  <c r="H201" i="11"/>
  <c r="H204" i="11" s="1"/>
  <c r="H199" i="11"/>
  <c r="H200" i="11" s="1"/>
  <c r="H194" i="11"/>
  <c r="H193" i="11"/>
  <c r="H192" i="11"/>
  <c r="H189" i="11"/>
  <c r="H188" i="11"/>
  <c r="H187" i="11"/>
  <c r="H181" i="11"/>
  <c r="H180" i="11"/>
  <c r="H182" i="11"/>
  <c r="F208" i="11"/>
  <c r="F209" i="11" s="1"/>
  <c r="F211" i="11" s="1"/>
  <c r="F201" i="11"/>
  <c r="F204" i="11" s="1"/>
  <c r="F199" i="11"/>
  <c r="F200" i="11" s="1"/>
  <c r="F205" i="11" s="1"/>
  <c r="F194" i="11"/>
  <c r="F193" i="11"/>
  <c r="F192" i="11"/>
  <c r="F189" i="11"/>
  <c r="F188" i="11"/>
  <c r="F187" i="11"/>
  <c r="F181" i="11"/>
  <c r="F180" i="11"/>
  <c r="D208" i="11"/>
  <c r="D209" i="11" s="1"/>
  <c r="D211" i="11" s="1"/>
  <c r="D201" i="11"/>
  <c r="D204" i="11" s="1"/>
  <c r="D199" i="11"/>
  <c r="D200" i="11" s="1"/>
  <c r="D194" i="11"/>
  <c r="D193" i="11"/>
  <c r="D192" i="11"/>
  <c r="D189" i="11"/>
  <c r="D188" i="11"/>
  <c r="D190" i="11" s="1"/>
  <c r="D187" i="11"/>
  <c r="D181" i="11"/>
  <c r="D180" i="11"/>
  <c r="D182" i="11" s="1"/>
  <c r="H209" i="9"/>
  <c r="H211" i="9" s="1"/>
  <c r="H201" i="9"/>
  <c r="H204" i="9" s="1"/>
  <c r="H200" i="9"/>
  <c r="H194" i="9"/>
  <c r="H193" i="9"/>
  <c r="H192" i="9"/>
  <c r="H195" i="9" s="1"/>
  <c r="H190" i="9"/>
  <c r="H187" i="9"/>
  <c r="H181" i="9"/>
  <c r="H180" i="9"/>
  <c r="H182" i="9" s="1"/>
  <c r="H175" i="9"/>
  <c r="H176" i="9" s="1"/>
  <c r="H178" i="9" s="1"/>
  <c r="H183" i="9" s="1"/>
  <c r="F209" i="9"/>
  <c r="F211" i="9" s="1"/>
  <c r="F201" i="9"/>
  <c r="F204" i="9" s="1"/>
  <c r="F200" i="9"/>
  <c r="F194" i="9"/>
  <c r="F193" i="9"/>
  <c r="F192" i="9"/>
  <c r="F190" i="9"/>
  <c r="F187" i="9"/>
  <c r="F181" i="9"/>
  <c r="F180" i="9"/>
  <c r="F175" i="9"/>
  <c r="F176" i="9" s="1"/>
  <c r="F178" i="9" s="1"/>
  <c r="D209" i="9"/>
  <c r="D211" i="9" s="1"/>
  <c r="D201" i="9"/>
  <c r="D204" i="9" s="1"/>
  <c r="D200" i="9"/>
  <c r="D194" i="9"/>
  <c r="D193" i="9"/>
  <c r="D192" i="9"/>
  <c r="D195" i="9" s="1"/>
  <c r="D190" i="9"/>
  <c r="D187" i="9"/>
  <c r="D191" i="9" s="1"/>
  <c r="D181" i="9"/>
  <c r="D180" i="9"/>
  <c r="D175" i="9"/>
  <c r="D176" i="9" s="1"/>
  <c r="D178" i="9" s="1"/>
  <c r="D190" i="12" l="1"/>
  <c r="H178" i="13"/>
  <c r="D190" i="13"/>
  <c r="H205" i="12"/>
  <c r="H190" i="12"/>
  <c r="D205" i="11"/>
  <c r="H191" i="9"/>
  <c r="F205" i="9"/>
  <c r="F191" i="9"/>
  <c r="H205" i="9"/>
  <c r="D196" i="9"/>
  <c r="D205" i="9"/>
  <c r="F195" i="9"/>
  <c r="H178" i="12"/>
  <c r="F178" i="12"/>
  <c r="F183" i="12" s="1"/>
  <c r="H196" i="19"/>
  <c r="D196" i="15"/>
  <c r="H195" i="13"/>
  <c r="D182" i="13"/>
  <c r="H205" i="13"/>
  <c r="H182" i="12"/>
  <c r="D171" i="19"/>
  <c r="D172" i="19" s="1"/>
  <c r="D182" i="9"/>
  <c r="D183" i="9" s="1"/>
  <c r="C92" i="19"/>
  <c r="G60" i="19"/>
  <c r="E77" i="19"/>
  <c r="G92" i="19"/>
  <c r="I77" i="19"/>
  <c r="C77" i="19"/>
  <c r="E60" i="19"/>
  <c r="G77" i="19"/>
  <c r="I92" i="19"/>
  <c r="E92" i="19"/>
  <c r="G77" i="18"/>
  <c r="E92" i="18"/>
  <c r="C60" i="18"/>
  <c r="I60" i="18"/>
  <c r="C92" i="18"/>
  <c r="I92" i="18"/>
  <c r="G60" i="18"/>
  <c r="E60" i="18"/>
  <c r="E77" i="18"/>
  <c r="I92" i="17"/>
  <c r="C92" i="17"/>
  <c r="E77" i="17"/>
  <c r="G60" i="17"/>
  <c r="E60" i="17"/>
  <c r="G77" i="17"/>
  <c r="C60" i="17"/>
  <c r="I77" i="17"/>
  <c r="I60" i="17"/>
  <c r="E92" i="16"/>
  <c r="I60" i="16"/>
  <c r="F92" i="15"/>
  <c r="B191" i="15"/>
  <c r="B196" i="15" s="1"/>
  <c r="C196" i="15" s="1"/>
  <c r="H92" i="15"/>
  <c r="F205" i="15"/>
  <c r="F190" i="15"/>
  <c r="D182" i="14"/>
  <c r="D183" i="14" s="1"/>
  <c r="F182" i="14"/>
  <c r="F183" i="14" s="1"/>
  <c r="H195" i="14"/>
  <c r="D205" i="14"/>
  <c r="F190" i="14"/>
  <c r="F205" i="14"/>
  <c r="B178" i="15"/>
  <c r="D178" i="13"/>
  <c r="F195" i="13"/>
  <c r="H178" i="14"/>
  <c r="H183" i="14" s="1"/>
  <c r="D195" i="13"/>
  <c r="H182" i="13"/>
  <c r="H190" i="13"/>
  <c r="H191" i="13" s="1"/>
  <c r="H196" i="13" s="1"/>
  <c r="F195" i="12"/>
  <c r="D178" i="12"/>
  <c r="D183" i="12" s="1"/>
  <c r="H195" i="12"/>
  <c r="F190" i="12"/>
  <c r="F191" i="12" s="1"/>
  <c r="F190" i="13"/>
  <c r="D195" i="11"/>
  <c r="H195" i="11"/>
  <c r="H190" i="11"/>
  <c r="H191" i="11" s="1"/>
  <c r="F182" i="11"/>
  <c r="F190" i="11"/>
  <c r="F191" i="11" s="1"/>
  <c r="F195" i="11"/>
  <c r="H196" i="9"/>
  <c r="F196" i="9"/>
  <c r="D183" i="11"/>
  <c r="F182" i="9"/>
  <c r="F183" i="9" s="1"/>
  <c r="F191" i="15"/>
  <c r="F196" i="15" s="1"/>
  <c r="H183" i="15"/>
  <c r="H191" i="15"/>
  <c r="H196" i="15" s="1"/>
  <c r="C183" i="15"/>
  <c r="B172" i="15"/>
  <c r="C172" i="15" s="1"/>
  <c r="F172" i="15"/>
  <c r="D183" i="15"/>
  <c r="H205" i="15"/>
  <c r="H172" i="15"/>
  <c r="F183" i="15"/>
  <c r="B205" i="15"/>
  <c r="C205" i="15" s="1"/>
  <c r="B77" i="15"/>
  <c r="F77" i="15"/>
  <c r="D172" i="15"/>
  <c r="H77" i="15"/>
  <c r="D191" i="14"/>
  <c r="D196" i="14" s="1"/>
  <c r="H191" i="14"/>
  <c r="F191" i="14"/>
  <c r="F196" i="14" s="1"/>
  <c r="F178" i="13"/>
  <c r="F183" i="13" s="1"/>
  <c r="H183" i="13"/>
  <c r="F205" i="13"/>
  <c r="F191" i="13"/>
  <c r="D205" i="13"/>
  <c r="D191" i="13"/>
  <c r="D191" i="12"/>
  <c r="D196" i="12" s="1"/>
  <c r="H191" i="12"/>
  <c r="F205" i="12"/>
  <c r="D205" i="12"/>
  <c r="H205" i="11"/>
  <c r="H183" i="11"/>
  <c r="D191" i="11"/>
  <c r="D183" i="13" l="1"/>
  <c r="H183" i="12"/>
  <c r="F196" i="13"/>
  <c r="H196" i="12"/>
  <c r="F196" i="11"/>
  <c r="F183" i="11"/>
  <c r="H196" i="14"/>
  <c r="D196" i="13"/>
  <c r="F196" i="12"/>
  <c r="D196" i="11"/>
  <c r="H196" i="11"/>
  <c r="B181" i="9" l="1"/>
  <c r="B103" i="9"/>
  <c r="B109" i="9" s="1"/>
  <c r="C109" i="9" s="1"/>
  <c r="B175" i="9"/>
  <c r="B152" i="14"/>
  <c r="B152" i="13"/>
  <c r="B152" i="12"/>
  <c r="B152" i="11"/>
  <c r="B157" i="9"/>
  <c r="B214" i="9" s="1"/>
  <c r="B152" i="9"/>
  <c r="B175" i="14"/>
  <c r="B180" i="11"/>
  <c r="B181" i="11"/>
  <c r="H59" i="9"/>
  <c r="I59" i="9" s="1"/>
  <c r="F59" i="9"/>
  <c r="G59" i="9" s="1"/>
  <c r="D59" i="9"/>
  <c r="E59" i="9" s="1"/>
  <c r="B208" i="14"/>
  <c r="B209" i="14" s="1"/>
  <c r="B211" i="14" s="1"/>
  <c r="B177" i="14"/>
  <c r="B156" i="14"/>
  <c r="B155" i="14"/>
  <c r="B154" i="14"/>
  <c r="B200" i="14"/>
  <c r="B201" i="14"/>
  <c r="B204" i="14"/>
  <c r="B205" i="14" s="1"/>
  <c r="B187" i="14"/>
  <c r="B190" i="14"/>
  <c r="B192" i="14"/>
  <c r="B193" i="14"/>
  <c r="B194" i="14"/>
  <c r="B176" i="14"/>
  <c r="B181" i="14"/>
  <c r="B180" i="14"/>
  <c r="B165" i="14"/>
  <c r="B66" i="14"/>
  <c r="B46" i="14"/>
  <c r="B25" i="14"/>
  <c r="B49" i="14"/>
  <c r="B59" i="14"/>
  <c r="B60" i="14"/>
  <c r="B76" i="14"/>
  <c r="B84" i="14"/>
  <c r="B91" i="14"/>
  <c r="B92" i="14"/>
  <c r="B120" i="14"/>
  <c r="B130" i="14"/>
  <c r="B136" i="14"/>
  <c r="H25" i="14"/>
  <c r="H46" i="14"/>
  <c r="H49" i="14"/>
  <c r="H59" i="14"/>
  <c r="H66" i="14"/>
  <c r="H76" i="14"/>
  <c r="H84" i="14"/>
  <c r="H92" i="14" s="1"/>
  <c r="H91" i="14"/>
  <c r="H120" i="14"/>
  <c r="H130" i="14"/>
  <c r="H136" i="14"/>
  <c r="F25" i="14"/>
  <c r="F46" i="14"/>
  <c r="F49" i="14"/>
  <c r="F59" i="14"/>
  <c r="F66" i="14"/>
  <c r="F76" i="14"/>
  <c r="F84" i="14"/>
  <c r="F91" i="14"/>
  <c r="F120" i="14"/>
  <c r="F130" i="14"/>
  <c r="F136" i="14"/>
  <c r="D25" i="14"/>
  <c r="D46" i="14"/>
  <c r="D49" i="14"/>
  <c r="D59" i="14"/>
  <c r="D66" i="14"/>
  <c r="D76" i="14"/>
  <c r="D84" i="14"/>
  <c r="D92" i="14" s="1"/>
  <c r="D91" i="14"/>
  <c r="D120" i="14"/>
  <c r="D130" i="14"/>
  <c r="D136" i="14"/>
  <c r="H15" i="14"/>
  <c r="H16" i="14" s="1"/>
  <c r="F15" i="14"/>
  <c r="F16" i="14"/>
  <c r="D15" i="14"/>
  <c r="D16" i="14" s="1"/>
  <c r="B15" i="14"/>
  <c r="B16" i="14" s="1"/>
  <c r="B208" i="13"/>
  <c r="B209" i="13" s="1"/>
  <c r="B211" i="13" s="1"/>
  <c r="B199" i="13"/>
  <c r="B200" i="13" s="1"/>
  <c r="B189" i="13"/>
  <c r="B188" i="13"/>
  <c r="B177" i="13"/>
  <c r="B156" i="13"/>
  <c r="B155" i="13"/>
  <c r="B154" i="13"/>
  <c r="B201" i="13"/>
  <c r="B204" i="13"/>
  <c r="B187" i="13"/>
  <c r="B192" i="13"/>
  <c r="B193" i="13"/>
  <c r="B194" i="13"/>
  <c r="B175" i="13"/>
  <c r="B176" i="13" s="1"/>
  <c r="B181" i="13"/>
  <c r="B180" i="13"/>
  <c r="B66" i="13"/>
  <c r="B46" i="13"/>
  <c r="B25" i="13"/>
  <c r="B60" i="13" s="1"/>
  <c r="B49" i="13"/>
  <c r="B59" i="13"/>
  <c r="B76" i="13"/>
  <c r="B84" i="13"/>
  <c r="B91" i="13"/>
  <c r="B120" i="13"/>
  <c r="B130" i="13"/>
  <c r="B136" i="13"/>
  <c r="H25" i="13"/>
  <c r="H46" i="13"/>
  <c r="H49" i="13"/>
  <c r="H59" i="13"/>
  <c r="H66" i="13"/>
  <c r="H76" i="13"/>
  <c r="H84" i="13"/>
  <c r="H92" i="13" s="1"/>
  <c r="H91" i="13"/>
  <c r="H120" i="13"/>
  <c r="H130" i="13"/>
  <c r="H136" i="13"/>
  <c r="F25" i="13"/>
  <c r="F46" i="13"/>
  <c r="F49" i="13"/>
  <c r="F59" i="13"/>
  <c r="F66" i="13"/>
  <c r="F172" i="13" s="1"/>
  <c r="F76" i="13"/>
  <c r="F84" i="13"/>
  <c r="F91" i="13"/>
  <c r="F120" i="13"/>
  <c r="F130" i="13"/>
  <c r="F136" i="13"/>
  <c r="D25" i="13"/>
  <c r="D46" i="13"/>
  <c r="D49" i="13"/>
  <c r="D59" i="13"/>
  <c r="D66" i="13"/>
  <c r="D76" i="13"/>
  <c r="D84" i="13"/>
  <c r="D91" i="13"/>
  <c r="D92" i="13"/>
  <c r="D120" i="13"/>
  <c r="D130" i="13"/>
  <c r="D136" i="13"/>
  <c r="H15" i="13"/>
  <c r="H16" i="13" s="1"/>
  <c r="F15" i="13"/>
  <c r="F16" i="13"/>
  <c r="D15" i="13"/>
  <c r="D16" i="13" s="1"/>
  <c r="B15" i="13"/>
  <c r="B16" i="13" s="1"/>
  <c r="B208" i="12"/>
  <c r="B209" i="12" s="1"/>
  <c r="B211" i="12" s="1"/>
  <c r="B199" i="12"/>
  <c r="B200" i="12" s="1"/>
  <c r="B189" i="12"/>
  <c r="B188" i="12"/>
  <c r="B177" i="12"/>
  <c r="B156" i="12"/>
  <c r="B155" i="12"/>
  <c r="B154" i="12"/>
  <c r="B3" i="11"/>
  <c r="B3" i="12" s="1"/>
  <c r="B3" i="13" s="1"/>
  <c r="B201" i="12"/>
  <c r="B204" i="12"/>
  <c r="B187" i="12"/>
  <c r="B192" i="12"/>
  <c r="B193" i="12"/>
  <c r="B194" i="12"/>
  <c r="B175" i="12"/>
  <c r="B176" i="12" s="1"/>
  <c r="B181" i="12"/>
  <c r="B180" i="12"/>
  <c r="B66" i="12"/>
  <c r="B46" i="12"/>
  <c r="B25" i="12"/>
  <c r="C25" i="12" s="1"/>
  <c r="B49" i="12"/>
  <c r="C49" i="12" s="1"/>
  <c r="B59" i="12"/>
  <c r="C59" i="12" s="1"/>
  <c r="B76" i="12"/>
  <c r="C76" i="12" s="1"/>
  <c r="B84" i="12"/>
  <c r="C84" i="12" s="1"/>
  <c r="B91" i="12"/>
  <c r="C91" i="12" s="1"/>
  <c r="B92" i="12"/>
  <c r="C92" i="12" s="1"/>
  <c r="B120" i="12"/>
  <c r="B130" i="12"/>
  <c r="B136" i="12"/>
  <c r="H25" i="12"/>
  <c r="I25" i="12" s="1"/>
  <c r="H46" i="12"/>
  <c r="H49" i="12"/>
  <c r="I49" i="12" s="1"/>
  <c r="H59" i="12"/>
  <c r="I59" i="12" s="1"/>
  <c r="H60" i="12"/>
  <c r="I60" i="12" s="1"/>
  <c r="H66" i="12"/>
  <c r="H77" i="12" s="1"/>
  <c r="I77" i="12" s="1"/>
  <c r="H76" i="12"/>
  <c r="I76" i="12" s="1"/>
  <c r="H84" i="12"/>
  <c r="H91" i="12"/>
  <c r="I91" i="12" s="1"/>
  <c r="H120" i="12"/>
  <c r="H130" i="12"/>
  <c r="H136" i="12"/>
  <c r="F25" i="12"/>
  <c r="G25" i="12" s="1"/>
  <c r="F46" i="12"/>
  <c r="F49" i="12"/>
  <c r="G49" i="12" s="1"/>
  <c r="F59" i="12"/>
  <c r="G59" i="12" s="1"/>
  <c r="F66" i="12"/>
  <c r="F76" i="12"/>
  <c r="G76" i="12" s="1"/>
  <c r="F84" i="12"/>
  <c r="F91" i="12"/>
  <c r="G91" i="12" s="1"/>
  <c r="F120" i="12"/>
  <c r="F130" i="12"/>
  <c r="F136" i="12"/>
  <c r="D25" i="12"/>
  <c r="E25" i="12" s="1"/>
  <c r="D46" i="12"/>
  <c r="D49" i="12"/>
  <c r="E49" i="12" s="1"/>
  <c r="D59" i="12"/>
  <c r="E59" i="12" s="1"/>
  <c r="D66" i="12"/>
  <c r="D76" i="12"/>
  <c r="E76" i="12" s="1"/>
  <c r="D84" i="12"/>
  <c r="E84" i="12" s="1"/>
  <c r="D91" i="12"/>
  <c r="E91" i="12" s="1"/>
  <c r="D120" i="12"/>
  <c r="D130" i="12"/>
  <c r="D136" i="12"/>
  <c r="H15" i="12"/>
  <c r="I15" i="12" s="1"/>
  <c r="F15" i="12"/>
  <c r="D15" i="12"/>
  <c r="E15" i="12" s="1"/>
  <c r="D16" i="12"/>
  <c r="B15" i="12"/>
  <c r="B208" i="11"/>
  <c r="B209" i="11" s="1"/>
  <c r="B211" i="11" s="1"/>
  <c r="B199" i="11"/>
  <c r="B200" i="11" s="1"/>
  <c r="B189" i="11"/>
  <c r="B188" i="11"/>
  <c r="B156" i="11"/>
  <c r="B155" i="11"/>
  <c r="B154" i="11"/>
  <c r="H3" i="11"/>
  <c r="H13" i="11" s="1"/>
  <c r="F3" i="11"/>
  <c r="F3" i="12" s="1"/>
  <c r="F3" i="13" s="1"/>
  <c r="D3" i="11"/>
  <c r="D3" i="12" s="1"/>
  <c r="D3" i="13" s="1"/>
  <c r="D3" i="14" s="1"/>
  <c r="D3" i="15" s="1"/>
  <c r="A11" i="11"/>
  <c r="A11" i="12" s="1"/>
  <c r="A11" i="13" s="1"/>
  <c r="A11" i="14" s="1"/>
  <c r="A11" i="15" s="1"/>
  <c r="A11" i="16" s="1"/>
  <c r="A11" i="17" s="1"/>
  <c r="A11" i="18" s="1"/>
  <c r="A11" i="19" s="1"/>
  <c r="B201" i="11"/>
  <c r="B204" i="11" s="1"/>
  <c r="B187" i="11"/>
  <c r="B192" i="11"/>
  <c r="B193" i="11"/>
  <c r="B194" i="11"/>
  <c r="B66" i="11"/>
  <c r="B46" i="11"/>
  <c r="B25" i="11"/>
  <c r="C25" i="11" s="1"/>
  <c r="B49" i="11"/>
  <c r="C49" i="11" s="1"/>
  <c r="B59" i="11"/>
  <c r="C59" i="11" s="1"/>
  <c r="B76" i="11"/>
  <c r="C76" i="11" s="1"/>
  <c r="B84" i="11"/>
  <c r="C84" i="11" s="1"/>
  <c r="B91" i="11"/>
  <c r="C91" i="11" s="1"/>
  <c r="B120" i="11"/>
  <c r="B130" i="11"/>
  <c r="B136" i="11"/>
  <c r="H25" i="11"/>
  <c r="I25" i="11" s="1"/>
  <c r="H46" i="11"/>
  <c r="H49" i="11"/>
  <c r="I49" i="11" s="1"/>
  <c r="H59" i="11"/>
  <c r="I59" i="11" s="1"/>
  <c r="H66" i="11"/>
  <c r="H76" i="11"/>
  <c r="I76" i="11" s="1"/>
  <c r="H84" i="11"/>
  <c r="I84" i="11" s="1"/>
  <c r="H91" i="11"/>
  <c r="H120" i="11"/>
  <c r="H130" i="11"/>
  <c r="H136" i="11"/>
  <c r="F25" i="11"/>
  <c r="G25" i="11" s="1"/>
  <c r="F46" i="11"/>
  <c r="F49" i="11"/>
  <c r="G49" i="11" s="1"/>
  <c r="F59" i="11"/>
  <c r="G59" i="11" s="1"/>
  <c r="F66" i="11"/>
  <c r="F76" i="11"/>
  <c r="G76" i="11" s="1"/>
  <c r="F84" i="11"/>
  <c r="G84" i="11" s="1"/>
  <c r="F91" i="11"/>
  <c r="G91" i="11" s="1"/>
  <c r="F120" i="11"/>
  <c r="F130" i="11"/>
  <c r="F136" i="11"/>
  <c r="D25" i="11"/>
  <c r="E25" i="11" s="1"/>
  <c r="D46" i="11"/>
  <c r="D49" i="11"/>
  <c r="E49" i="11" s="1"/>
  <c r="D59" i="11"/>
  <c r="E59" i="11" s="1"/>
  <c r="D66" i="11"/>
  <c r="D76" i="11"/>
  <c r="E76" i="11" s="1"/>
  <c r="D84" i="11"/>
  <c r="E84" i="11" s="1"/>
  <c r="D91" i="11"/>
  <c r="D120" i="11"/>
  <c r="D130" i="11"/>
  <c r="D136" i="11"/>
  <c r="H15" i="11"/>
  <c r="I15" i="11" s="1"/>
  <c r="H16" i="11"/>
  <c r="F15" i="11"/>
  <c r="G15" i="11" s="1"/>
  <c r="F16" i="11"/>
  <c r="D15" i="11"/>
  <c r="E15" i="11" s="1"/>
  <c r="B15" i="11"/>
  <c r="C15" i="11" s="1"/>
  <c r="B16" i="11"/>
  <c r="B192" i="9"/>
  <c r="B180" i="9"/>
  <c r="B176" i="9"/>
  <c r="B178" i="9" s="1"/>
  <c r="H13" i="9"/>
  <c r="F13" i="9"/>
  <c r="H84" i="9"/>
  <c r="I84" i="9" s="1"/>
  <c r="H66" i="9"/>
  <c r="H76" i="9"/>
  <c r="I76" i="9" s="1"/>
  <c r="H25" i="9"/>
  <c r="I25" i="9" s="1"/>
  <c r="H46" i="9"/>
  <c r="H49" i="9"/>
  <c r="I49" i="9" s="1"/>
  <c r="F84" i="9"/>
  <c r="G84" i="9" s="1"/>
  <c r="F66" i="9"/>
  <c r="F76" i="9"/>
  <c r="G76" i="9" s="1"/>
  <c r="F25" i="9"/>
  <c r="G25" i="9" s="1"/>
  <c r="F46" i="9"/>
  <c r="F49" i="9"/>
  <c r="G49" i="9" s="1"/>
  <c r="F91" i="9"/>
  <c r="G91" i="9" s="1"/>
  <c r="H91" i="9"/>
  <c r="I91" i="9" s="1"/>
  <c r="H103" i="9"/>
  <c r="H96" i="11" s="1"/>
  <c r="H103" i="11" s="1"/>
  <c r="H15" i="9"/>
  <c r="I15" i="9" s="1"/>
  <c r="F103" i="9"/>
  <c r="F109" i="9" s="1"/>
  <c r="G109" i="9" s="1"/>
  <c r="F15" i="9"/>
  <c r="H120" i="9"/>
  <c r="H122" i="9" s="1"/>
  <c r="H121" i="11" s="1"/>
  <c r="H130" i="9"/>
  <c r="H132" i="9" s="1"/>
  <c r="H145" i="9" s="1"/>
  <c r="H136" i="9"/>
  <c r="H138" i="9" s="1"/>
  <c r="F120" i="9"/>
  <c r="F122" i="9" s="1"/>
  <c r="F130" i="9"/>
  <c r="F132" i="9" s="1"/>
  <c r="F145" i="9" s="1"/>
  <c r="F136" i="9"/>
  <c r="F138" i="9" s="1"/>
  <c r="F146" i="9" s="1"/>
  <c r="D25" i="9"/>
  <c r="E25" i="9" s="1"/>
  <c r="D46" i="9"/>
  <c r="D167" i="9" s="1"/>
  <c r="D49" i="9"/>
  <c r="E49" i="9" s="1"/>
  <c r="D76" i="9"/>
  <c r="E76" i="9" s="1"/>
  <c r="D66" i="9"/>
  <c r="D91" i="9"/>
  <c r="E91" i="9" s="1"/>
  <c r="D84" i="9"/>
  <c r="E84" i="9" s="1"/>
  <c r="D103" i="9"/>
  <c r="B25" i="9"/>
  <c r="C25" i="9" s="1"/>
  <c r="B46" i="9"/>
  <c r="B167" i="9" s="1"/>
  <c r="B59" i="9"/>
  <c r="C59" i="9" s="1"/>
  <c r="B49" i="9"/>
  <c r="C49" i="9" s="1"/>
  <c r="B76" i="9"/>
  <c r="C76" i="9" s="1"/>
  <c r="B66" i="9"/>
  <c r="B84" i="9"/>
  <c r="C84" i="9" s="1"/>
  <c r="B91" i="9"/>
  <c r="C91" i="9" s="1"/>
  <c r="B15" i="9"/>
  <c r="C15" i="9" s="1"/>
  <c r="D15" i="9"/>
  <c r="E15" i="9" s="1"/>
  <c r="D13" i="9"/>
  <c r="B13" i="9"/>
  <c r="B209" i="9"/>
  <c r="B211" i="9" s="1"/>
  <c r="B200" i="9"/>
  <c r="B201" i="9"/>
  <c r="B204" i="9" s="1"/>
  <c r="B187" i="9"/>
  <c r="B190" i="9"/>
  <c r="B193" i="9"/>
  <c r="B194" i="9"/>
  <c r="B120" i="9"/>
  <c r="B122" i="9" s="1"/>
  <c r="B130" i="9"/>
  <c r="B132" i="9" s="1"/>
  <c r="B136" i="9"/>
  <c r="B138" i="9" s="1"/>
  <c r="B146" i="9" s="1"/>
  <c r="D120" i="9"/>
  <c r="D122" i="9" s="1"/>
  <c r="D130" i="9"/>
  <c r="D132" i="9" s="1"/>
  <c r="D131" i="11" s="1"/>
  <c r="D136" i="9"/>
  <c r="D138" i="9" s="1"/>
  <c r="B190" i="12" l="1"/>
  <c r="B191" i="12" s="1"/>
  <c r="D77" i="12"/>
  <c r="E77" i="12" s="1"/>
  <c r="H16" i="12"/>
  <c r="H92" i="12"/>
  <c r="I92" i="12" s="1"/>
  <c r="I84" i="12"/>
  <c r="F92" i="12"/>
  <c r="G92" i="12" s="1"/>
  <c r="G84" i="12"/>
  <c r="B16" i="12"/>
  <c r="C15" i="12"/>
  <c r="F166" i="12"/>
  <c r="F171" i="12" s="1"/>
  <c r="G66" i="12"/>
  <c r="H166" i="12"/>
  <c r="I66" i="12"/>
  <c r="F16" i="12"/>
  <c r="G15" i="12"/>
  <c r="F167" i="12"/>
  <c r="G46" i="12"/>
  <c r="B166" i="12"/>
  <c r="B171" i="12" s="1"/>
  <c r="C66" i="12"/>
  <c r="D166" i="12"/>
  <c r="E66" i="12"/>
  <c r="D167" i="12"/>
  <c r="E46" i="12"/>
  <c r="H167" i="12"/>
  <c r="I46" i="12"/>
  <c r="B167" i="12"/>
  <c r="C46" i="12"/>
  <c r="D16" i="11"/>
  <c r="D167" i="11"/>
  <c r="E46" i="11"/>
  <c r="F167" i="11"/>
  <c r="G46" i="11"/>
  <c r="H166" i="11"/>
  <c r="I66" i="11"/>
  <c r="H92" i="11"/>
  <c r="I92" i="11" s="1"/>
  <c r="I91" i="11"/>
  <c r="D92" i="11"/>
  <c r="E92" i="11" s="1"/>
  <c r="E91" i="11"/>
  <c r="F166" i="11"/>
  <c r="F171" i="11" s="1"/>
  <c r="F172" i="11" s="1"/>
  <c r="G66" i="11"/>
  <c r="D166" i="11"/>
  <c r="D171" i="11" s="1"/>
  <c r="D172" i="11" s="1"/>
  <c r="E66" i="11"/>
  <c r="B167" i="11"/>
  <c r="C46" i="11"/>
  <c r="B157" i="12"/>
  <c r="B214" i="12" s="1"/>
  <c r="H167" i="11"/>
  <c r="I46" i="11"/>
  <c r="B166" i="11"/>
  <c r="B171" i="11" s="1"/>
  <c r="B172" i="11" s="1"/>
  <c r="C172" i="11" s="1"/>
  <c r="C66" i="11"/>
  <c r="D13" i="15"/>
  <c r="D3" i="16"/>
  <c r="C66" i="9"/>
  <c r="B166" i="9"/>
  <c r="B171" i="9" s="1"/>
  <c r="B172" i="9" s="1"/>
  <c r="C172" i="9" s="1"/>
  <c r="F167" i="9"/>
  <c r="G46" i="9"/>
  <c r="B182" i="9"/>
  <c r="H166" i="9"/>
  <c r="H171" i="9" s="1"/>
  <c r="H172" i="9" s="1"/>
  <c r="I66" i="9"/>
  <c r="G66" i="9"/>
  <c r="F166" i="9"/>
  <c r="F171" i="9" s="1"/>
  <c r="F172" i="9" s="1"/>
  <c r="F16" i="9"/>
  <c r="G15" i="9"/>
  <c r="E66" i="9"/>
  <c r="D166" i="9"/>
  <c r="H167" i="9"/>
  <c r="I46" i="9"/>
  <c r="E46" i="9"/>
  <c r="D171" i="9"/>
  <c r="D172" i="9" s="1"/>
  <c r="C46" i="9"/>
  <c r="F92" i="14"/>
  <c r="B182" i="14"/>
  <c r="B183" i="14" s="1"/>
  <c r="D77" i="14"/>
  <c r="F60" i="14"/>
  <c r="H77" i="14"/>
  <c r="D60" i="14"/>
  <c r="D172" i="14"/>
  <c r="F77" i="14"/>
  <c r="F172" i="14"/>
  <c r="H60" i="14"/>
  <c r="H172" i="14"/>
  <c r="F60" i="13"/>
  <c r="H77" i="13"/>
  <c r="B182" i="13"/>
  <c r="B183" i="13" s="1"/>
  <c r="D60" i="13"/>
  <c r="D77" i="13"/>
  <c r="D172" i="13"/>
  <c r="H60" i="13"/>
  <c r="F77" i="13"/>
  <c r="B92" i="13"/>
  <c r="B195" i="13"/>
  <c r="B157" i="14"/>
  <c r="B182" i="12"/>
  <c r="F60" i="12"/>
  <c r="G60" i="12" s="1"/>
  <c r="B195" i="12"/>
  <c r="B196" i="12" s="1"/>
  <c r="C196" i="12" s="1"/>
  <c r="D92" i="12"/>
  <c r="E92" i="12" s="1"/>
  <c r="D60" i="12"/>
  <c r="E60" i="12" s="1"/>
  <c r="F77" i="12"/>
  <c r="G77" i="12" s="1"/>
  <c r="B77" i="12"/>
  <c r="C77" i="12" s="1"/>
  <c r="B178" i="12"/>
  <c r="F92" i="11"/>
  <c r="G92" i="11" s="1"/>
  <c r="F60" i="11"/>
  <c r="G60" i="11" s="1"/>
  <c r="B195" i="11"/>
  <c r="D60" i="11"/>
  <c r="E60" i="11" s="1"/>
  <c r="D77" i="11"/>
  <c r="E77" i="11" s="1"/>
  <c r="B92" i="11"/>
  <c r="C92" i="11" s="1"/>
  <c r="D132" i="11"/>
  <c r="D145" i="11" s="1"/>
  <c r="H122" i="11"/>
  <c r="H121" i="12" s="1"/>
  <c r="H122" i="12" s="1"/>
  <c r="H121" i="13" s="1"/>
  <c r="H122" i="13" s="1"/>
  <c r="F77" i="11"/>
  <c r="G77" i="11" s="1"/>
  <c r="B60" i="11"/>
  <c r="C60" i="11" s="1"/>
  <c r="B182" i="11"/>
  <c r="B183" i="11" s="1"/>
  <c r="B16" i="9"/>
  <c r="F13" i="13"/>
  <c r="F3" i="14"/>
  <c r="B157" i="13"/>
  <c r="B214" i="13" s="1"/>
  <c r="B178" i="13"/>
  <c r="B190" i="13"/>
  <c r="B191" i="13" s="1"/>
  <c r="D13" i="12"/>
  <c r="B190" i="11"/>
  <c r="B191" i="11" s="1"/>
  <c r="B157" i="11"/>
  <c r="B214" i="11" s="1"/>
  <c r="D13" i="11"/>
  <c r="B195" i="14"/>
  <c r="B214" i="14"/>
  <c r="B77" i="14"/>
  <c r="B205" i="13"/>
  <c r="C205" i="13" s="1"/>
  <c r="F92" i="13"/>
  <c r="B77" i="13"/>
  <c r="B178" i="14"/>
  <c r="C183" i="14" s="1"/>
  <c r="B60" i="12"/>
  <c r="C60" i="12" s="1"/>
  <c r="B205" i="12"/>
  <c r="C205" i="12" s="1"/>
  <c r="F13" i="12"/>
  <c r="H60" i="11"/>
  <c r="I60" i="11" s="1"/>
  <c r="B77" i="11"/>
  <c r="C77" i="11" s="1"/>
  <c r="B205" i="11"/>
  <c r="C205" i="11" s="1"/>
  <c r="H77" i="11"/>
  <c r="I77" i="11" s="1"/>
  <c r="F77" i="9"/>
  <c r="H144" i="9"/>
  <c r="B191" i="9"/>
  <c r="H77" i="9"/>
  <c r="I77" i="9" s="1"/>
  <c r="B195" i="9"/>
  <c r="H3" i="12"/>
  <c r="H13" i="12" s="1"/>
  <c r="B137" i="11"/>
  <c r="B138" i="11" s="1"/>
  <c r="B137" i="12" s="1"/>
  <c r="B138" i="12" s="1"/>
  <c r="F131" i="11"/>
  <c r="F132" i="11" s="1"/>
  <c r="F145" i="11" s="1"/>
  <c r="D92" i="9"/>
  <c r="E92" i="9" s="1"/>
  <c r="H16" i="9"/>
  <c r="D146" i="9"/>
  <c r="D137" i="11"/>
  <c r="D138" i="11" s="1"/>
  <c r="D146" i="11" s="1"/>
  <c r="F143" i="9"/>
  <c r="F96" i="11"/>
  <c r="F103" i="11" s="1"/>
  <c r="F109" i="11" s="1"/>
  <c r="B145" i="9"/>
  <c r="B131" i="11"/>
  <c r="B132" i="11" s="1"/>
  <c r="B131" i="12" s="1"/>
  <c r="B132" i="12" s="1"/>
  <c r="F121" i="11"/>
  <c r="F122" i="11" s="1"/>
  <c r="F121" i="12" s="1"/>
  <c r="F122" i="12" s="1"/>
  <c r="F144" i="9"/>
  <c r="H96" i="12"/>
  <c r="H103" i="12" s="1"/>
  <c r="H109" i="11"/>
  <c r="I109" i="11" s="1"/>
  <c r="F92" i="9"/>
  <c r="G92" i="9" s="1"/>
  <c r="B213" i="9"/>
  <c r="B215" i="9" s="1"/>
  <c r="C215" i="9" s="1"/>
  <c r="H109" i="9"/>
  <c r="I109" i="9" s="1"/>
  <c r="D60" i="9"/>
  <c r="E60" i="9" s="1"/>
  <c r="H131" i="11"/>
  <c r="H132" i="11" s="1"/>
  <c r="H145" i="11" s="1"/>
  <c r="H60" i="9"/>
  <c r="I60" i="9" s="1"/>
  <c r="D13" i="13"/>
  <c r="D13" i="14"/>
  <c r="B77" i="9"/>
  <c r="C77" i="9" s="1"/>
  <c r="D131" i="12"/>
  <c r="D132" i="12" s="1"/>
  <c r="D16" i="9"/>
  <c r="D77" i="9"/>
  <c r="E77" i="9" s="1"/>
  <c r="B144" i="9"/>
  <c r="B121" i="11"/>
  <c r="B122" i="11" s="1"/>
  <c r="B60" i="9"/>
  <c r="C60" i="9" s="1"/>
  <c r="F60" i="9"/>
  <c r="G60" i="9" s="1"/>
  <c r="H92" i="9"/>
  <c r="I92" i="9" s="1"/>
  <c r="D121" i="11"/>
  <c r="D122" i="11" s="1"/>
  <c r="D144" i="9"/>
  <c r="H137" i="11"/>
  <c r="H138" i="11" s="1"/>
  <c r="H146" i="9"/>
  <c r="B205" i="9"/>
  <c r="C205" i="9" s="1"/>
  <c r="D145" i="9"/>
  <c r="D96" i="11"/>
  <c r="D103" i="11" s="1"/>
  <c r="D109" i="9"/>
  <c r="E109" i="9" s="1"/>
  <c r="F137" i="11"/>
  <c r="F138" i="11" s="1"/>
  <c r="B13" i="11"/>
  <c r="F13" i="11"/>
  <c r="C205" i="14"/>
  <c r="B191" i="14"/>
  <c r="B172" i="14"/>
  <c r="C172" i="14" s="1"/>
  <c r="B172" i="13"/>
  <c r="C172" i="13" s="1"/>
  <c r="B172" i="12"/>
  <c r="C172" i="12" s="1"/>
  <c r="B96" i="11"/>
  <c r="B103" i="11" s="1"/>
  <c r="B109" i="11" s="1"/>
  <c r="C109" i="11" s="1"/>
  <c r="B92" i="9"/>
  <c r="C92" i="9" s="1"/>
  <c r="B143" i="9"/>
  <c r="D171" i="12" l="1"/>
  <c r="D172" i="12" s="1"/>
  <c r="H171" i="12"/>
  <c r="H172" i="12" s="1"/>
  <c r="C183" i="13"/>
  <c r="H171" i="11"/>
  <c r="H172" i="11" s="1"/>
  <c r="B183" i="12"/>
  <c r="C183" i="12" s="1"/>
  <c r="H144" i="11"/>
  <c r="F79" i="9"/>
  <c r="G79" i="9" s="1"/>
  <c r="G77" i="9"/>
  <c r="D13" i="16"/>
  <c r="D3" i="17"/>
  <c r="H62" i="9"/>
  <c r="I62" i="9" s="1"/>
  <c r="B196" i="13"/>
  <c r="C196" i="13" s="1"/>
  <c r="B196" i="11"/>
  <c r="C196" i="11" s="1"/>
  <c r="F143" i="11"/>
  <c r="G109" i="11"/>
  <c r="H172" i="13"/>
  <c r="F172" i="12"/>
  <c r="B196" i="9"/>
  <c r="C196" i="9" s="1"/>
  <c r="F13" i="14"/>
  <c r="F3" i="15"/>
  <c r="D94" i="9"/>
  <c r="H79" i="9"/>
  <c r="H78" i="11" s="1"/>
  <c r="I78" i="11" s="1"/>
  <c r="F78" i="11"/>
  <c r="F106" i="9"/>
  <c r="D137" i="12"/>
  <c r="D138" i="12" s="1"/>
  <c r="D137" i="13" s="1"/>
  <c r="D138" i="13" s="1"/>
  <c r="H3" i="13"/>
  <c r="B183" i="9"/>
  <c r="C183" i="9" s="1"/>
  <c r="H121" i="14"/>
  <c r="H122" i="14" s="1"/>
  <c r="H144" i="13"/>
  <c r="H144" i="12"/>
  <c r="F144" i="11"/>
  <c r="F131" i="12"/>
  <c r="F132" i="12" s="1"/>
  <c r="F145" i="12" s="1"/>
  <c r="B96" i="12"/>
  <c r="B103" i="12" s="1"/>
  <c r="B146" i="12"/>
  <c r="B137" i="13"/>
  <c r="B138" i="13" s="1"/>
  <c r="B146" i="13" s="1"/>
  <c r="B146" i="11"/>
  <c r="D108" i="9"/>
  <c r="E108" i="9" s="1"/>
  <c r="H131" i="12"/>
  <c r="H132" i="12" s="1"/>
  <c r="H131" i="13" s="1"/>
  <c r="H132" i="13" s="1"/>
  <c r="F96" i="12"/>
  <c r="F103" i="12" s="1"/>
  <c r="F96" i="13" s="1"/>
  <c r="F103" i="13" s="1"/>
  <c r="F96" i="14" s="1"/>
  <c r="F103" i="14" s="1"/>
  <c r="B145" i="11"/>
  <c r="H109" i="12"/>
  <c r="I109" i="12" s="1"/>
  <c r="H96" i="13"/>
  <c r="H103" i="13" s="1"/>
  <c r="D62" i="9"/>
  <c r="E62" i="9" s="1"/>
  <c r="F94" i="9"/>
  <c r="G94" i="9" s="1"/>
  <c r="H143" i="9"/>
  <c r="H143" i="11"/>
  <c r="C183" i="11"/>
  <c r="D109" i="11"/>
  <c r="E109" i="11" s="1"/>
  <c r="D96" i="12"/>
  <c r="D103" i="12" s="1"/>
  <c r="H94" i="9"/>
  <c r="I94" i="9" s="1"/>
  <c r="B62" i="9"/>
  <c r="C62" i="9" s="1"/>
  <c r="B144" i="11"/>
  <c r="B121" i="12"/>
  <c r="B122" i="12" s="1"/>
  <c r="B145" i="12"/>
  <c r="B131" i="13"/>
  <c r="B132" i="13" s="1"/>
  <c r="B3" i="14"/>
  <c r="B3" i="15" s="1"/>
  <c r="B13" i="12"/>
  <c r="H61" i="11"/>
  <c r="I61" i="11" s="1"/>
  <c r="H105" i="9"/>
  <c r="I105" i="9" s="1"/>
  <c r="D131" i="13"/>
  <c r="D132" i="13" s="1"/>
  <c r="D145" i="12"/>
  <c r="F146" i="11"/>
  <c r="F137" i="12"/>
  <c r="F138" i="12" s="1"/>
  <c r="F62" i="9"/>
  <c r="G62" i="9" s="1"/>
  <c r="D79" i="9"/>
  <c r="E79" i="9" s="1"/>
  <c r="B79" i="9"/>
  <c r="C79" i="9" s="1"/>
  <c r="F144" i="12"/>
  <c r="F121" i="13"/>
  <c r="F122" i="13" s="1"/>
  <c r="D143" i="9"/>
  <c r="H137" i="12"/>
  <c r="H138" i="12" s="1"/>
  <c r="H146" i="11"/>
  <c r="D121" i="12"/>
  <c r="D122" i="12" s="1"/>
  <c r="D144" i="11"/>
  <c r="B196" i="14"/>
  <c r="C196" i="14" s="1"/>
  <c r="B94" i="9"/>
  <c r="B143" i="11"/>
  <c r="F79" i="11" l="1"/>
  <c r="G78" i="11"/>
  <c r="H106" i="9"/>
  <c r="I79" i="9"/>
  <c r="D13" i="17"/>
  <c r="D3" i="18"/>
  <c r="D93" i="11"/>
  <c r="E94" i="9"/>
  <c r="F13" i="15"/>
  <c r="F3" i="16"/>
  <c r="B108" i="9"/>
  <c r="C94" i="9"/>
  <c r="F141" i="9"/>
  <c r="G106" i="9"/>
  <c r="B13" i="15"/>
  <c r="B3" i="16"/>
  <c r="F109" i="12"/>
  <c r="F109" i="14"/>
  <c r="F96" i="15"/>
  <c r="F103" i="15" s="1"/>
  <c r="H144" i="14"/>
  <c r="H121" i="15"/>
  <c r="H122" i="15" s="1"/>
  <c r="H13" i="13"/>
  <c r="H3" i="14"/>
  <c r="D146" i="12"/>
  <c r="F78" i="12"/>
  <c r="G78" i="12" s="1"/>
  <c r="B137" i="14"/>
  <c r="B138" i="14" s="1"/>
  <c r="F131" i="13"/>
  <c r="F132" i="13" s="1"/>
  <c r="F131" i="14" s="1"/>
  <c r="F132" i="14" s="1"/>
  <c r="F109" i="13"/>
  <c r="G109" i="13" s="1"/>
  <c r="H145" i="12"/>
  <c r="D142" i="9"/>
  <c r="F93" i="11"/>
  <c r="G93" i="11" s="1"/>
  <c r="F108" i="9"/>
  <c r="G108" i="9" s="1"/>
  <c r="D61" i="11"/>
  <c r="E61" i="11" s="1"/>
  <c r="D105" i="9"/>
  <c r="E105" i="9" s="1"/>
  <c r="H109" i="13"/>
  <c r="I109" i="13" s="1"/>
  <c r="H96" i="14"/>
  <c r="H103" i="14" s="1"/>
  <c r="H79" i="11"/>
  <c r="I79" i="11" s="1"/>
  <c r="H143" i="12"/>
  <c r="D131" i="14"/>
  <c r="D132" i="14" s="1"/>
  <c r="D145" i="13"/>
  <c r="D96" i="13"/>
  <c r="D103" i="13" s="1"/>
  <c r="D109" i="12"/>
  <c r="E109" i="12" s="1"/>
  <c r="B13" i="14"/>
  <c r="B13" i="13"/>
  <c r="B61" i="11"/>
  <c r="C61" i="11" s="1"/>
  <c r="B105" i="9"/>
  <c r="C105" i="9" s="1"/>
  <c r="H137" i="13"/>
  <c r="H138" i="13" s="1"/>
  <c r="H146" i="12"/>
  <c r="B106" i="9"/>
  <c r="C106" i="9" s="1"/>
  <c r="B78" i="11"/>
  <c r="C78" i="11" s="1"/>
  <c r="H131" i="14"/>
  <c r="H132" i="14" s="1"/>
  <c r="H145" i="13"/>
  <c r="D121" i="13"/>
  <c r="D122" i="13" s="1"/>
  <c r="D144" i="12"/>
  <c r="B131" i="14"/>
  <c r="B132" i="14" s="1"/>
  <c r="B145" i="13"/>
  <c r="H108" i="9"/>
  <c r="I108" i="9" s="1"/>
  <c r="H93" i="11"/>
  <c r="I93" i="11" s="1"/>
  <c r="H62" i="11"/>
  <c r="I62" i="11" s="1"/>
  <c r="D143" i="11"/>
  <c r="D137" i="14"/>
  <c r="D138" i="14" s="1"/>
  <c r="D146" i="13"/>
  <c r="F144" i="13"/>
  <c r="F121" i="14"/>
  <c r="F122" i="14" s="1"/>
  <c r="D78" i="11"/>
  <c r="E78" i="11" s="1"/>
  <c r="D106" i="9"/>
  <c r="E106" i="9" s="1"/>
  <c r="F61" i="11"/>
  <c r="G61" i="11" s="1"/>
  <c r="F105" i="9"/>
  <c r="G105" i="9" s="1"/>
  <c r="F146" i="12"/>
  <c r="F137" i="13"/>
  <c r="F138" i="13" s="1"/>
  <c r="H140" i="9"/>
  <c r="H107" i="9"/>
  <c r="I107" i="9" s="1"/>
  <c r="B121" i="13"/>
  <c r="B122" i="13" s="1"/>
  <c r="B144" i="12"/>
  <c r="B93" i="11"/>
  <c r="C93" i="11" s="1"/>
  <c r="B109" i="12"/>
  <c r="C109" i="12" s="1"/>
  <c r="B96" i="13"/>
  <c r="B142" i="9" l="1"/>
  <c r="C108" i="9"/>
  <c r="D94" i="11"/>
  <c r="E93" i="11"/>
  <c r="D13" i="18"/>
  <c r="D3" i="19"/>
  <c r="D13" i="19" s="1"/>
  <c r="B13" i="16"/>
  <c r="B3" i="17"/>
  <c r="F13" i="16"/>
  <c r="F3" i="17"/>
  <c r="I106" i="9"/>
  <c r="H141" i="9"/>
  <c r="H144" i="15"/>
  <c r="H121" i="16"/>
  <c r="H122" i="16" s="1"/>
  <c r="G79" i="11"/>
  <c r="F106" i="11"/>
  <c r="F109" i="15"/>
  <c r="G109" i="15" s="1"/>
  <c r="F96" i="16"/>
  <c r="F103" i="16" s="1"/>
  <c r="F143" i="14"/>
  <c r="G109" i="14"/>
  <c r="F143" i="12"/>
  <c r="G109" i="12"/>
  <c r="B145" i="14"/>
  <c r="B131" i="15"/>
  <c r="B132" i="15" s="1"/>
  <c r="H13" i="14"/>
  <c r="H3" i="15"/>
  <c r="F144" i="14"/>
  <c r="F121" i="15"/>
  <c r="F122" i="15" s="1"/>
  <c r="H145" i="14"/>
  <c r="H131" i="15"/>
  <c r="H132" i="15" s="1"/>
  <c r="D145" i="14"/>
  <c r="D131" i="15"/>
  <c r="D132" i="15" s="1"/>
  <c r="F145" i="14"/>
  <c r="F131" i="15"/>
  <c r="F132" i="15" s="1"/>
  <c r="D146" i="14"/>
  <c r="D137" i="15"/>
  <c r="D138" i="15" s="1"/>
  <c r="H109" i="14"/>
  <c r="H96" i="15"/>
  <c r="H103" i="15" s="1"/>
  <c r="B146" i="14"/>
  <c r="B137" i="15"/>
  <c r="B138" i="15" s="1"/>
  <c r="F79" i="12"/>
  <c r="G79" i="12" s="1"/>
  <c r="F145" i="13"/>
  <c r="F143" i="13"/>
  <c r="D62" i="11"/>
  <c r="E62" i="11" s="1"/>
  <c r="H143" i="13"/>
  <c r="F142" i="9"/>
  <c r="H78" i="12"/>
  <c r="I78" i="12" s="1"/>
  <c r="H106" i="11"/>
  <c r="I106" i="11" s="1"/>
  <c r="D140" i="9"/>
  <c r="F94" i="11"/>
  <c r="G94" i="11" s="1"/>
  <c r="F146" i="13"/>
  <c r="F137" i="14"/>
  <c r="F138" i="14" s="1"/>
  <c r="F62" i="11"/>
  <c r="G62" i="11" s="1"/>
  <c r="H137" i="14"/>
  <c r="H138" i="14" s="1"/>
  <c r="H146" i="13"/>
  <c r="H61" i="12"/>
  <c r="I61" i="12" s="1"/>
  <c r="H105" i="11"/>
  <c r="I105" i="11" s="1"/>
  <c r="H94" i="11"/>
  <c r="I94" i="11" s="1"/>
  <c r="B141" i="9"/>
  <c r="B147" i="9" s="1"/>
  <c r="B153" i="9" s="1"/>
  <c r="B107" i="9"/>
  <c r="C107" i="9" s="1"/>
  <c r="B140" i="9"/>
  <c r="D141" i="9"/>
  <c r="D107" i="9"/>
  <c r="E107" i="9" s="1"/>
  <c r="D143" i="12"/>
  <c r="B79" i="11"/>
  <c r="C79" i="11" s="1"/>
  <c r="H110" i="9"/>
  <c r="I110" i="9" s="1"/>
  <c r="B144" i="13"/>
  <c r="B121" i="14"/>
  <c r="B122" i="14" s="1"/>
  <c r="F140" i="9"/>
  <c r="F107" i="9"/>
  <c r="G107" i="9" s="1"/>
  <c r="D79" i="11"/>
  <c r="E79" i="11" s="1"/>
  <c r="H142" i="9"/>
  <c r="D121" i="14"/>
  <c r="D122" i="14" s="1"/>
  <c r="D144" i="13"/>
  <c r="B62" i="11"/>
  <c r="C62" i="11" s="1"/>
  <c r="D109" i="13"/>
  <c r="E109" i="13" s="1"/>
  <c r="D96" i="14"/>
  <c r="D103" i="14" s="1"/>
  <c r="B94" i="11"/>
  <c r="C94" i="11" s="1"/>
  <c r="B213" i="11"/>
  <c r="B215" i="11" s="1"/>
  <c r="C215" i="11" s="1"/>
  <c r="B103" i="13"/>
  <c r="B143" i="12"/>
  <c r="B145" i="15" l="1"/>
  <c r="B131" i="16"/>
  <c r="B132" i="16" s="1"/>
  <c r="F145" i="15"/>
  <c r="F131" i="16"/>
  <c r="F132" i="16" s="1"/>
  <c r="F13" i="17"/>
  <c r="F3" i="18"/>
  <c r="B13" i="17"/>
  <c r="B3" i="18"/>
  <c r="B146" i="15"/>
  <c r="B137" i="16"/>
  <c r="B138" i="16" s="1"/>
  <c r="F144" i="15"/>
  <c r="F121" i="16"/>
  <c r="F122" i="16" s="1"/>
  <c r="D145" i="15"/>
  <c r="D131" i="16"/>
  <c r="D132" i="16" s="1"/>
  <c r="G106" i="11"/>
  <c r="F141" i="11"/>
  <c r="H145" i="15"/>
  <c r="H131" i="16"/>
  <c r="H132" i="16" s="1"/>
  <c r="H147" i="9"/>
  <c r="F143" i="15"/>
  <c r="E94" i="11"/>
  <c r="D108" i="11"/>
  <c r="D93" i="12"/>
  <c r="H13" i="15"/>
  <c r="H3" i="16"/>
  <c r="H144" i="16"/>
  <c r="H121" i="17"/>
  <c r="H122" i="17" s="1"/>
  <c r="D146" i="15"/>
  <c r="D137" i="16"/>
  <c r="D138" i="16" s="1"/>
  <c r="H143" i="14"/>
  <c r="I109" i="14"/>
  <c r="H109" i="15"/>
  <c r="I109" i="15" s="1"/>
  <c r="H96" i="16"/>
  <c r="H103" i="16" s="1"/>
  <c r="F109" i="16"/>
  <c r="F96" i="17"/>
  <c r="F103" i="17" s="1"/>
  <c r="D109" i="14"/>
  <c r="D96" i="15"/>
  <c r="D103" i="15" s="1"/>
  <c r="F146" i="14"/>
  <c r="F137" i="15"/>
  <c r="F138" i="15" s="1"/>
  <c r="D144" i="14"/>
  <c r="D121" i="15"/>
  <c r="D122" i="15" s="1"/>
  <c r="B144" i="14"/>
  <c r="B121" i="15"/>
  <c r="B122" i="15" s="1"/>
  <c r="H146" i="14"/>
  <c r="H137" i="15"/>
  <c r="H138" i="15" s="1"/>
  <c r="F78" i="13"/>
  <c r="G78" i="13" s="1"/>
  <c r="F106" i="12"/>
  <c r="G106" i="12" s="1"/>
  <c r="B110" i="9"/>
  <c r="C110" i="9" s="1"/>
  <c r="F147" i="9"/>
  <c r="D147" i="9"/>
  <c r="C153" i="9"/>
  <c r="F93" i="12"/>
  <c r="G93" i="12" s="1"/>
  <c r="F108" i="11"/>
  <c r="G108" i="11" s="1"/>
  <c r="H141" i="11"/>
  <c r="D61" i="12"/>
  <c r="E61" i="12" s="1"/>
  <c r="D105" i="11"/>
  <c r="E105" i="11" s="1"/>
  <c r="H79" i="12"/>
  <c r="I79" i="12" s="1"/>
  <c r="H140" i="11"/>
  <c r="H107" i="11"/>
  <c r="I107" i="11" s="1"/>
  <c r="D143" i="13"/>
  <c r="F110" i="9"/>
  <c r="G110" i="9" s="1"/>
  <c r="D110" i="9"/>
  <c r="E110" i="9" s="1"/>
  <c r="F61" i="12"/>
  <c r="G61" i="12" s="1"/>
  <c r="F105" i="11"/>
  <c r="G105" i="11" s="1"/>
  <c r="B61" i="12"/>
  <c r="C61" i="12" s="1"/>
  <c r="B105" i="11"/>
  <c r="C105" i="11" s="1"/>
  <c r="D78" i="12"/>
  <c r="E78" i="12" s="1"/>
  <c r="D106" i="11"/>
  <c r="E106" i="11" s="1"/>
  <c r="B106" i="11"/>
  <c r="C106" i="11" s="1"/>
  <c r="B78" i="12"/>
  <c r="C78" i="12" s="1"/>
  <c r="H108" i="11"/>
  <c r="I108" i="11" s="1"/>
  <c r="H93" i="12"/>
  <c r="I93" i="12" s="1"/>
  <c r="H62" i="12"/>
  <c r="I62" i="12" s="1"/>
  <c r="B93" i="12"/>
  <c r="C93" i="12" s="1"/>
  <c r="B108" i="11"/>
  <c r="C108" i="11" s="1"/>
  <c r="B109" i="13"/>
  <c r="C109" i="13" s="1"/>
  <c r="B96" i="14"/>
  <c r="F144" i="16" l="1"/>
  <c r="F121" i="17"/>
  <c r="F122" i="17" s="1"/>
  <c r="E93" i="12"/>
  <c r="D94" i="12"/>
  <c r="D144" i="15"/>
  <c r="D121" i="16"/>
  <c r="D122" i="16" s="1"/>
  <c r="D146" i="16"/>
  <c r="D137" i="17"/>
  <c r="D138" i="17" s="1"/>
  <c r="B13" i="18"/>
  <c r="B3" i="19"/>
  <c r="B13" i="19" s="1"/>
  <c r="B144" i="15"/>
  <c r="B121" i="16"/>
  <c r="B122" i="16" s="1"/>
  <c r="F13" i="18"/>
  <c r="F3" i="19"/>
  <c r="F13" i="19" s="1"/>
  <c r="F145" i="16"/>
  <c r="F131" i="17"/>
  <c r="F132" i="17" s="1"/>
  <c r="E108" i="11"/>
  <c r="D142" i="11"/>
  <c r="F146" i="15"/>
  <c r="F137" i="16"/>
  <c r="F138" i="16" s="1"/>
  <c r="H144" i="17"/>
  <c r="H121" i="18"/>
  <c r="H122" i="18" s="1"/>
  <c r="D145" i="16"/>
  <c r="D131" i="17"/>
  <c r="D132" i="17" s="1"/>
  <c r="B145" i="16"/>
  <c r="B131" i="17"/>
  <c r="B132" i="17" s="1"/>
  <c r="H143" i="15"/>
  <c r="B146" i="16"/>
  <c r="B137" i="17"/>
  <c r="B138" i="17" s="1"/>
  <c r="H146" i="15"/>
  <c r="H137" i="16"/>
  <c r="H138" i="16" s="1"/>
  <c r="H145" i="16"/>
  <c r="H131" i="17"/>
  <c r="H132" i="17" s="1"/>
  <c r="H3" i="17"/>
  <c r="H13" i="16"/>
  <c r="G109" i="16"/>
  <c r="F143" i="16"/>
  <c r="H109" i="16"/>
  <c r="H96" i="17"/>
  <c r="H103" i="17" s="1"/>
  <c r="D109" i="15"/>
  <c r="E109" i="15" s="1"/>
  <c r="D96" i="16"/>
  <c r="D103" i="16" s="1"/>
  <c r="D143" i="14"/>
  <c r="E109" i="14"/>
  <c r="F109" i="17"/>
  <c r="F96" i="18"/>
  <c r="F103" i="18" s="1"/>
  <c r="F141" i="12"/>
  <c r="F79" i="13"/>
  <c r="G79" i="13" s="1"/>
  <c r="D140" i="11"/>
  <c r="D62" i="12"/>
  <c r="E62" i="12" s="1"/>
  <c r="H78" i="13"/>
  <c r="I78" i="13" s="1"/>
  <c r="H106" i="12"/>
  <c r="I106" i="12" s="1"/>
  <c r="F142" i="11"/>
  <c r="F94" i="12"/>
  <c r="G94" i="12" s="1"/>
  <c r="H142" i="11"/>
  <c r="H147" i="11" s="1"/>
  <c r="H61" i="13"/>
  <c r="I61" i="13" s="1"/>
  <c r="H105" i="12"/>
  <c r="I105" i="12" s="1"/>
  <c r="B79" i="12"/>
  <c r="C79" i="12" s="1"/>
  <c r="B107" i="11"/>
  <c r="C107" i="11" s="1"/>
  <c r="B140" i="11"/>
  <c r="F140" i="11"/>
  <c r="F107" i="11"/>
  <c r="G107" i="11" s="1"/>
  <c r="H110" i="11"/>
  <c r="I110" i="11" s="1"/>
  <c r="B141" i="11"/>
  <c r="D141" i="11"/>
  <c r="D107" i="11"/>
  <c r="E107" i="11" s="1"/>
  <c r="F62" i="12"/>
  <c r="G62" i="12" s="1"/>
  <c r="H94" i="12"/>
  <c r="I94" i="12" s="1"/>
  <c r="D79" i="12"/>
  <c r="E79" i="12" s="1"/>
  <c r="B62" i="12"/>
  <c r="C62" i="12" s="1"/>
  <c r="B142" i="11"/>
  <c r="B94" i="12"/>
  <c r="C94" i="12" s="1"/>
  <c r="B213" i="12"/>
  <c r="B215" i="12" s="1"/>
  <c r="C215" i="12" s="1"/>
  <c r="B143" i="13"/>
  <c r="B103" i="14"/>
  <c r="D145" i="17" l="1"/>
  <c r="D131" i="18"/>
  <c r="D132" i="18" s="1"/>
  <c r="B144" i="16"/>
  <c r="B121" i="17"/>
  <c r="B122" i="17" s="1"/>
  <c r="D143" i="15"/>
  <c r="F146" i="16"/>
  <c r="F137" i="17"/>
  <c r="F138" i="17" s="1"/>
  <c r="D146" i="17"/>
  <c r="D137" i="18"/>
  <c r="D138" i="18" s="1"/>
  <c r="D144" i="16"/>
  <c r="D121" i="17"/>
  <c r="D122" i="17" s="1"/>
  <c r="B146" i="17"/>
  <c r="B137" i="18"/>
  <c r="B138" i="18" s="1"/>
  <c r="F145" i="17"/>
  <c r="F131" i="18"/>
  <c r="F132" i="18" s="1"/>
  <c r="E94" i="12"/>
  <c r="D108" i="12"/>
  <c r="D93" i="13"/>
  <c r="H13" i="17"/>
  <c r="H3" i="18"/>
  <c r="H144" i="18"/>
  <c r="H121" i="19"/>
  <c r="H122" i="19" s="1"/>
  <c r="H144" i="19" s="1"/>
  <c r="H145" i="17"/>
  <c r="H131" i="18"/>
  <c r="H132" i="18" s="1"/>
  <c r="H146" i="16"/>
  <c r="H137" i="17"/>
  <c r="H138" i="17" s="1"/>
  <c r="B145" i="17"/>
  <c r="B131" i="18"/>
  <c r="B132" i="18" s="1"/>
  <c r="F144" i="17"/>
  <c r="F121" i="18"/>
  <c r="F122" i="18" s="1"/>
  <c r="F109" i="18"/>
  <c r="F96" i="19"/>
  <c r="F103" i="19" s="1"/>
  <c r="F109" i="19" s="1"/>
  <c r="G109" i="17"/>
  <c r="F143" i="17"/>
  <c r="D109" i="16"/>
  <c r="D96" i="17"/>
  <c r="D103" i="17" s="1"/>
  <c r="H109" i="17"/>
  <c r="H96" i="18"/>
  <c r="H103" i="18" s="1"/>
  <c r="H143" i="16"/>
  <c r="I109" i="16"/>
  <c r="D147" i="11"/>
  <c r="B110" i="11"/>
  <c r="C110" i="11" s="1"/>
  <c r="B109" i="14"/>
  <c r="C109" i="14" s="1"/>
  <c r="B96" i="15"/>
  <c r="B103" i="15" s="1"/>
  <c r="F106" i="13"/>
  <c r="G106" i="13" s="1"/>
  <c r="F78" i="14"/>
  <c r="G78" i="14" s="1"/>
  <c r="F147" i="11"/>
  <c r="D61" i="13"/>
  <c r="E61" i="13" s="1"/>
  <c r="D105" i="12"/>
  <c r="E105" i="12" s="1"/>
  <c r="F93" i="13"/>
  <c r="G93" i="13" s="1"/>
  <c r="F108" i="12"/>
  <c r="G108" i="12" s="1"/>
  <c r="H141" i="12"/>
  <c r="H79" i="13"/>
  <c r="I79" i="13" s="1"/>
  <c r="H93" i="13"/>
  <c r="I93" i="13" s="1"/>
  <c r="H108" i="12"/>
  <c r="I108" i="12" s="1"/>
  <c r="H140" i="12"/>
  <c r="H107" i="12"/>
  <c r="I107" i="12" s="1"/>
  <c r="B61" i="13"/>
  <c r="C61" i="13" s="1"/>
  <c r="B105" i="12"/>
  <c r="C105" i="12" s="1"/>
  <c r="D110" i="11"/>
  <c r="E110" i="11" s="1"/>
  <c r="F110" i="11"/>
  <c r="G110" i="11" s="1"/>
  <c r="B147" i="11"/>
  <c r="B153" i="11" s="1"/>
  <c r="C153" i="11" s="1"/>
  <c r="B78" i="13"/>
  <c r="C78" i="13" s="1"/>
  <c r="B106" i="12"/>
  <c r="C106" i="12" s="1"/>
  <c r="H62" i="13"/>
  <c r="I62" i="13" s="1"/>
  <c r="D78" i="13"/>
  <c r="E78" i="13" s="1"/>
  <c r="D106" i="12"/>
  <c r="E106" i="12" s="1"/>
  <c r="F61" i="13"/>
  <c r="G61" i="13" s="1"/>
  <c r="F105" i="12"/>
  <c r="G105" i="12" s="1"/>
  <c r="B93" i="13"/>
  <c r="C93" i="13" s="1"/>
  <c r="B108" i="12"/>
  <c r="C108" i="12" s="1"/>
  <c r="D144" i="17" l="1"/>
  <c r="D121" i="18"/>
  <c r="D122" i="18" s="1"/>
  <c r="F144" i="18"/>
  <c r="F121" i="19"/>
  <c r="F122" i="19" s="1"/>
  <c r="F144" i="19" s="1"/>
  <c r="E93" i="13"/>
  <c r="D94" i="13"/>
  <c r="H13" i="18"/>
  <c r="H3" i="19"/>
  <c r="H13" i="19" s="1"/>
  <c r="F146" i="17"/>
  <c r="F137" i="18"/>
  <c r="F138" i="18" s="1"/>
  <c r="B143" i="14"/>
  <c r="E108" i="12"/>
  <c r="D142" i="12"/>
  <c r="D146" i="18"/>
  <c r="D137" i="19"/>
  <c r="D138" i="19" s="1"/>
  <c r="D146" i="19" s="1"/>
  <c r="B131" i="19"/>
  <c r="B132" i="19" s="1"/>
  <c r="B145" i="19" s="1"/>
  <c r="B145" i="18"/>
  <c r="B144" i="17"/>
  <c r="B121" i="18"/>
  <c r="B122" i="18" s="1"/>
  <c r="H145" i="18"/>
  <c r="H131" i="19"/>
  <c r="H132" i="19" s="1"/>
  <c r="H145" i="19" s="1"/>
  <c r="F145" i="18"/>
  <c r="F131" i="19"/>
  <c r="F132" i="19" s="1"/>
  <c r="F145" i="19" s="1"/>
  <c r="H146" i="17"/>
  <c r="H137" i="18"/>
  <c r="H138" i="18" s="1"/>
  <c r="D145" i="18"/>
  <c r="D131" i="19"/>
  <c r="D132" i="19" s="1"/>
  <c r="D145" i="19" s="1"/>
  <c r="B146" i="18"/>
  <c r="B137" i="19"/>
  <c r="B138" i="19" s="1"/>
  <c r="B146" i="19" s="1"/>
  <c r="H143" i="17"/>
  <c r="I109" i="17"/>
  <c r="H109" i="18"/>
  <c r="H96" i="19"/>
  <c r="H103" i="19" s="1"/>
  <c r="H109" i="19" s="1"/>
  <c r="D143" i="16"/>
  <c r="E109" i="16"/>
  <c r="D109" i="17"/>
  <c r="D96" i="18"/>
  <c r="D103" i="18" s="1"/>
  <c r="G109" i="19"/>
  <c r="F143" i="19"/>
  <c r="F143" i="18"/>
  <c r="G109" i="18"/>
  <c r="B109" i="15"/>
  <c r="C109" i="15" s="1"/>
  <c r="B96" i="16"/>
  <c r="B103" i="16" s="1"/>
  <c r="F79" i="14"/>
  <c r="F141" i="13"/>
  <c r="F94" i="13"/>
  <c r="G94" i="13" s="1"/>
  <c r="D140" i="12"/>
  <c r="D62" i="13"/>
  <c r="E62" i="13" s="1"/>
  <c r="H78" i="14"/>
  <c r="I78" i="14" s="1"/>
  <c r="H106" i="13"/>
  <c r="I106" i="13" s="1"/>
  <c r="F142" i="12"/>
  <c r="B141" i="12"/>
  <c r="B79" i="13"/>
  <c r="C79" i="13" s="1"/>
  <c r="B62" i="13"/>
  <c r="C62" i="13" s="1"/>
  <c r="H61" i="14"/>
  <c r="I61" i="14" s="1"/>
  <c r="H105" i="13"/>
  <c r="I105" i="13" s="1"/>
  <c r="D79" i="13"/>
  <c r="E79" i="13" s="1"/>
  <c r="H110" i="12"/>
  <c r="I110" i="12" s="1"/>
  <c r="H142" i="12"/>
  <c r="H147" i="12" s="1"/>
  <c r="D141" i="12"/>
  <c r="D107" i="12"/>
  <c r="E107" i="12" s="1"/>
  <c r="F140" i="12"/>
  <c r="F107" i="12"/>
  <c r="G107" i="12" s="1"/>
  <c r="F62" i="13"/>
  <c r="G62" i="13" s="1"/>
  <c r="B140" i="12"/>
  <c r="B107" i="12"/>
  <c r="C107" i="12" s="1"/>
  <c r="H94" i="13"/>
  <c r="I94" i="13" s="1"/>
  <c r="B142" i="12"/>
  <c r="B94" i="13"/>
  <c r="C94" i="13" s="1"/>
  <c r="B213" i="13"/>
  <c r="B215" i="13" s="1"/>
  <c r="C215" i="13" s="1"/>
  <c r="F146" i="18" l="1"/>
  <c r="F137" i="19"/>
  <c r="F138" i="19" s="1"/>
  <c r="F146" i="19" s="1"/>
  <c r="H137" i="19"/>
  <c r="H138" i="19" s="1"/>
  <c r="H146" i="19" s="1"/>
  <c r="H146" i="18"/>
  <c r="D144" i="18"/>
  <c r="D121" i="19"/>
  <c r="D122" i="19" s="1"/>
  <c r="D144" i="19" s="1"/>
  <c r="B144" i="18"/>
  <c r="B121" i="19"/>
  <c r="B122" i="19" s="1"/>
  <c r="B144" i="19" s="1"/>
  <c r="E94" i="13"/>
  <c r="D108" i="13"/>
  <c r="D93" i="14"/>
  <c r="F78" i="15"/>
  <c r="G78" i="15" s="1"/>
  <c r="G79" i="14"/>
  <c r="D143" i="17"/>
  <c r="E109" i="17"/>
  <c r="H143" i="18"/>
  <c r="I109" i="18"/>
  <c r="D109" i="18"/>
  <c r="D96" i="19"/>
  <c r="D103" i="19" s="1"/>
  <c r="D109" i="19" s="1"/>
  <c r="I109" i="19"/>
  <c r="H143" i="19"/>
  <c r="B143" i="15"/>
  <c r="B109" i="16"/>
  <c r="B96" i="17"/>
  <c r="B103" i="17" s="1"/>
  <c r="F106" i="14"/>
  <c r="G106" i="14" s="1"/>
  <c r="F147" i="12"/>
  <c r="D147" i="12"/>
  <c r="B110" i="12"/>
  <c r="C110" i="12" s="1"/>
  <c r="H79" i="14"/>
  <c r="D61" i="14"/>
  <c r="E61" i="14" s="1"/>
  <c r="D105" i="13"/>
  <c r="E105" i="13" s="1"/>
  <c r="F108" i="13"/>
  <c r="G108" i="13" s="1"/>
  <c r="F93" i="14"/>
  <c r="G93" i="14" s="1"/>
  <c r="B147" i="12"/>
  <c r="B153" i="12" s="1"/>
  <c r="C153" i="12" s="1"/>
  <c r="H141" i="13"/>
  <c r="D106" i="13"/>
  <c r="E106" i="13" s="1"/>
  <c r="D78" i="14"/>
  <c r="E78" i="14" s="1"/>
  <c r="H62" i="14"/>
  <c r="F61" i="14"/>
  <c r="G61" i="14" s="1"/>
  <c r="F105" i="13"/>
  <c r="G105" i="13" s="1"/>
  <c r="D110" i="12"/>
  <c r="E110" i="12" s="1"/>
  <c r="B78" i="14"/>
  <c r="C78" i="14" s="1"/>
  <c r="B106" i="13"/>
  <c r="C106" i="13" s="1"/>
  <c r="H93" i="14"/>
  <c r="I93" i="14" s="1"/>
  <c r="H108" i="13"/>
  <c r="I108" i="13" s="1"/>
  <c r="F110" i="12"/>
  <c r="G110" i="12" s="1"/>
  <c r="B61" i="14"/>
  <c r="C61" i="14" s="1"/>
  <c r="B105" i="13"/>
  <c r="C105" i="13" s="1"/>
  <c r="H140" i="13"/>
  <c r="H107" i="13"/>
  <c r="I107" i="13" s="1"/>
  <c r="B93" i="14"/>
  <c r="C93" i="14" s="1"/>
  <c r="B108" i="13"/>
  <c r="C108" i="13" s="1"/>
  <c r="F79" i="15" l="1"/>
  <c r="H78" i="15"/>
  <c r="I78" i="15" s="1"/>
  <c r="I79" i="14"/>
  <c r="E108" i="13"/>
  <c r="D142" i="13"/>
  <c r="E93" i="14"/>
  <c r="D94" i="14"/>
  <c r="G79" i="15"/>
  <c r="F78" i="16"/>
  <c r="H61" i="15"/>
  <c r="I61" i="15" s="1"/>
  <c r="I62" i="14"/>
  <c r="D143" i="19"/>
  <c r="E109" i="19"/>
  <c r="E109" i="18"/>
  <c r="D143" i="18"/>
  <c r="B109" i="17"/>
  <c r="B96" i="18"/>
  <c r="B103" i="18" s="1"/>
  <c r="C109" i="16"/>
  <c r="B143" i="16"/>
  <c r="F106" i="15"/>
  <c r="G106" i="15" s="1"/>
  <c r="H79" i="15"/>
  <c r="F141" i="14"/>
  <c r="D62" i="14"/>
  <c r="F142" i="13"/>
  <c r="F94" i="14"/>
  <c r="D140" i="13"/>
  <c r="H106" i="14"/>
  <c r="I106" i="14" s="1"/>
  <c r="F62" i="14"/>
  <c r="B141" i="13"/>
  <c r="D141" i="13"/>
  <c r="D107" i="13"/>
  <c r="E107" i="13" s="1"/>
  <c r="B62" i="14"/>
  <c r="H142" i="13"/>
  <c r="H147" i="13" s="1"/>
  <c r="B79" i="14"/>
  <c r="H105" i="14"/>
  <c r="I105" i="14" s="1"/>
  <c r="D79" i="14"/>
  <c r="H110" i="13"/>
  <c r="I110" i="13" s="1"/>
  <c r="B107" i="13"/>
  <c r="C107" i="13" s="1"/>
  <c r="B140" i="13"/>
  <c r="H94" i="14"/>
  <c r="F140" i="13"/>
  <c r="F107" i="13"/>
  <c r="G107" i="13" s="1"/>
  <c r="B142" i="13"/>
  <c r="B94" i="14"/>
  <c r="B213" i="14"/>
  <c r="B215" i="14" s="1"/>
  <c r="C215" i="14" s="1"/>
  <c r="D147" i="13" l="1"/>
  <c r="H62" i="15"/>
  <c r="H61" i="16" s="1"/>
  <c r="F61" i="15"/>
  <c r="G61" i="15" s="1"/>
  <c r="G62" i="14"/>
  <c r="D93" i="15"/>
  <c r="E94" i="14"/>
  <c r="D108" i="14"/>
  <c r="H93" i="15"/>
  <c r="I93" i="15" s="1"/>
  <c r="I94" i="14"/>
  <c r="B93" i="15"/>
  <c r="C93" i="15" s="1"/>
  <c r="C94" i="14"/>
  <c r="I62" i="15"/>
  <c r="G78" i="16"/>
  <c r="F79" i="16"/>
  <c r="D78" i="15"/>
  <c r="E78" i="15" s="1"/>
  <c r="E79" i="14"/>
  <c r="F93" i="15"/>
  <c r="G93" i="15" s="1"/>
  <c r="G94" i="14"/>
  <c r="I79" i="15"/>
  <c r="H78" i="16"/>
  <c r="B78" i="15"/>
  <c r="C78" i="15" s="1"/>
  <c r="C79" i="14"/>
  <c r="B109" i="18"/>
  <c r="B96" i="19"/>
  <c r="B103" i="19" s="1"/>
  <c r="B109" i="19" s="1"/>
  <c r="B143" i="17"/>
  <c r="C109" i="17"/>
  <c r="D61" i="15"/>
  <c r="E61" i="15" s="1"/>
  <c r="E62" i="14"/>
  <c r="B61" i="15"/>
  <c r="C61" i="15" s="1"/>
  <c r="C62" i="14"/>
  <c r="D62" i="15"/>
  <c r="D79" i="15"/>
  <c r="F62" i="15"/>
  <c r="H106" i="15"/>
  <c r="I106" i="15" s="1"/>
  <c r="F141" i="15"/>
  <c r="H105" i="15"/>
  <c r="I105" i="15" s="1"/>
  <c r="F147" i="13"/>
  <c r="F108" i="14"/>
  <c r="G108" i="14" s="1"/>
  <c r="D105" i="14"/>
  <c r="E105" i="14" s="1"/>
  <c r="B147" i="13"/>
  <c r="B153" i="13" s="1"/>
  <c r="C153" i="13" s="1"/>
  <c r="H141" i="14"/>
  <c r="H108" i="14"/>
  <c r="I108" i="14" s="1"/>
  <c r="H107" i="14"/>
  <c r="I107" i="14" s="1"/>
  <c r="H140" i="14"/>
  <c r="D106" i="14"/>
  <c r="E106" i="14" s="1"/>
  <c r="D110" i="13"/>
  <c r="E110" i="13" s="1"/>
  <c r="F110" i="13"/>
  <c r="G110" i="13" s="1"/>
  <c r="B106" i="14"/>
  <c r="C106" i="14" s="1"/>
  <c r="F105" i="14"/>
  <c r="G105" i="14" s="1"/>
  <c r="B110" i="13"/>
  <c r="C110" i="13" s="1"/>
  <c r="B105" i="14"/>
  <c r="C105" i="14" s="1"/>
  <c r="B108" i="14"/>
  <c r="C108" i="14" s="1"/>
  <c r="H94" i="15" l="1"/>
  <c r="F94" i="15"/>
  <c r="G94" i="15" s="1"/>
  <c r="I61" i="16"/>
  <c r="H62" i="16"/>
  <c r="I78" i="16"/>
  <c r="H79" i="16"/>
  <c r="B94" i="15"/>
  <c r="B108" i="15" s="1"/>
  <c r="C108" i="15" s="1"/>
  <c r="E108" i="14"/>
  <c r="D142" i="14"/>
  <c r="G62" i="15"/>
  <c r="F61" i="16"/>
  <c r="H93" i="16"/>
  <c r="I94" i="15"/>
  <c r="F93" i="16"/>
  <c r="E93" i="15"/>
  <c r="D94" i="15"/>
  <c r="E79" i="15"/>
  <c r="D78" i="16"/>
  <c r="B79" i="15"/>
  <c r="B62" i="15"/>
  <c r="C62" i="15" s="1"/>
  <c r="B213" i="15"/>
  <c r="B215" i="15" s="1"/>
  <c r="C215" i="15" s="1"/>
  <c r="F78" i="17"/>
  <c r="F106" i="16"/>
  <c r="G79" i="16"/>
  <c r="B143" i="19"/>
  <c r="C109" i="19"/>
  <c r="C109" i="18"/>
  <c r="B143" i="18"/>
  <c r="E62" i="15"/>
  <c r="D61" i="16"/>
  <c r="F108" i="15"/>
  <c r="G108" i="15" s="1"/>
  <c r="H141" i="15"/>
  <c r="D106" i="15"/>
  <c r="E106" i="15" s="1"/>
  <c r="F105" i="15"/>
  <c r="G105" i="15" s="1"/>
  <c r="H108" i="15"/>
  <c r="I108" i="15" s="1"/>
  <c r="D105" i="15"/>
  <c r="E105" i="15" s="1"/>
  <c r="H140" i="15"/>
  <c r="H107" i="15"/>
  <c r="I107" i="15" s="1"/>
  <c r="D140" i="14"/>
  <c r="F142" i="14"/>
  <c r="B141" i="14"/>
  <c r="H110" i="14"/>
  <c r="I110" i="14" s="1"/>
  <c r="F140" i="14"/>
  <c r="F107" i="14"/>
  <c r="G107" i="14" s="1"/>
  <c r="D141" i="14"/>
  <c r="D107" i="14"/>
  <c r="E107" i="14" s="1"/>
  <c r="B140" i="14"/>
  <c r="B107" i="14"/>
  <c r="C107" i="14" s="1"/>
  <c r="H142" i="14"/>
  <c r="H147" i="14" s="1"/>
  <c r="B142" i="14"/>
  <c r="F141" i="16" l="1"/>
  <c r="G106" i="16"/>
  <c r="B105" i="15"/>
  <c r="C105" i="15" s="1"/>
  <c r="B78" i="16"/>
  <c r="C79" i="15"/>
  <c r="E78" i="16"/>
  <c r="D79" i="16"/>
  <c r="C94" i="15"/>
  <c r="B93" i="16"/>
  <c r="H78" i="17"/>
  <c r="H106" i="16"/>
  <c r="I79" i="16"/>
  <c r="I93" i="16"/>
  <c r="H94" i="16"/>
  <c r="G61" i="16"/>
  <c r="F62" i="16"/>
  <c r="E94" i="15"/>
  <c r="D93" i="16"/>
  <c r="D108" i="15"/>
  <c r="G78" i="17"/>
  <c r="F79" i="17"/>
  <c r="B61" i="16"/>
  <c r="C61" i="16" s="1"/>
  <c r="B106" i="15"/>
  <c r="C106" i="15" s="1"/>
  <c r="H61" i="17"/>
  <c r="H105" i="16"/>
  <c r="I62" i="16"/>
  <c r="G93" i="16"/>
  <c r="F94" i="16"/>
  <c r="E61" i="16"/>
  <c r="D62" i="16"/>
  <c r="D147" i="14"/>
  <c r="H142" i="15"/>
  <c r="H147" i="15" s="1"/>
  <c r="D141" i="15"/>
  <c r="F142" i="15"/>
  <c r="D140" i="15"/>
  <c r="D107" i="15"/>
  <c r="E107" i="15" s="1"/>
  <c r="H110" i="15"/>
  <c r="I110" i="15" s="1"/>
  <c r="F140" i="15"/>
  <c r="F107" i="15"/>
  <c r="G107" i="15" s="1"/>
  <c r="B142" i="15"/>
  <c r="B110" i="14"/>
  <c r="C110" i="14" s="1"/>
  <c r="F147" i="14"/>
  <c r="F110" i="14"/>
  <c r="G110" i="14" s="1"/>
  <c r="B147" i="14"/>
  <c r="B153" i="14" s="1"/>
  <c r="C153" i="14" s="1"/>
  <c r="D110" i="14"/>
  <c r="E110" i="14" s="1"/>
  <c r="B62" i="16" l="1"/>
  <c r="B213" i="16"/>
  <c r="B215" i="16" s="1"/>
  <c r="C215" i="16" s="1"/>
  <c r="B140" i="15"/>
  <c r="F78" i="18"/>
  <c r="F106" i="17"/>
  <c r="G79" i="17"/>
  <c r="C93" i="16"/>
  <c r="B94" i="16"/>
  <c r="B141" i="15"/>
  <c r="B147" i="15" s="1"/>
  <c r="B153" i="15" s="1"/>
  <c r="C153" i="15" s="1"/>
  <c r="I106" i="16"/>
  <c r="H141" i="16"/>
  <c r="E108" i="15"/>
  <c r="D142" i="15"/>
  <c r="D147" i="15" s="1"/>
  <c r="D78" i="17"/>
  <c r="E79" i="16"/>
  <c r="D106" i="16"/>
  <c r="E93" i="16"/>
  <c r="D94" i="16"/>
  <c r="I61" i="17"/>
  <c r="H62" i="17"/>
  <c r="B107" i="15"/>
  <c r="C107" i="15" s="1"/>
  <c r="F93" i="17"/>
  <c r="G94" i="16"/>
  <c r="F108" i="16"/>
  <c r="F61" i="17"/>
  <c r="G62" i="16"/>
  <c r="F105" i="16"/>
  <c r="C78" i="16"/>
  <c r="B79" i="16"/>
  <c r="I78" i="17"/>
  <c r="H79" i="17"/>
  <c r="H93" i="17"/>
  <c r="I94" i="16"/>
  <c r="H108" i="16"/>
  <c r="I105" i="16"/>
  <c r="H107" i="16"/>
  <c r="H140" i="16"/>
  <c r="D61" i="17"/>
  <c r="D105" i="16"/>
  <c r="E62" i="16"/>
  <c r="B61" i="17"/>
  <c r="C62" i="16"/>
  <c r="B105" i="16"/>
  <c r="D110" i="15"/>
  <c r="E110" i="15" s="1"/>
  <c r="F110" i="15"/>
  <c r="G110" i="15" s="1"/>
  <c r="F147" i="15"/>
  <c r="B110" i="15" l="1"/>
  <c r="C110" i="15" s="1"/>
  <c r="E78" i="17"/>
  <c r="D79" i="17"/>
  <c r="F142" i="16"/>
  <c r="G108" i="16"/>
  <c r="I108" i="16"/>
  <c r="H142" i="16"/>
  <c r="H147" i="16" s="1"/>
  <c r="G93" i="17"/>
  <c r="F94" i="17"/>
  <c r="H78" i="18"/>
  <c r="I79" i="17"/>
  <c r="H106" i="17"/>
  <c r="H61" i="18"/>
  <c r="I62" i="17"/>
  <c r="H105" i="17"/>
  <c r="B93" i="17"/>
  <c r="B108" i="16"/>
  <c r="C94" i="16"/>
  <c r="B78" i="17"/>
  <c r="C79" i="16"/>
  <c r="B106" i="16"/>
  <c r="B107" i="16" s="1"/>
  <c r="D93" i="17"/>
  <c r="E94" i="16"/>
  <c r="D108" i="16"/>
  <c r="I107" i="16"/>
  <c r="H110" i="16"/>
  <c r="I110" i="16" s="1"/>
  <c r="I93" i="17"/>
  <c r="H94" i="17"/>
  <c r="G106" i="17"/>
  <c r="F141" i="17"/>
  <c r="G61" i="17"/>
  <c r="F62" i="17"/>
  <c r="F107" i="16"/>
  <c r="F140" i="16"/>
  <c r="F147" i="16" s="1"/>
  <c r="G105" i="16"/>
  <c r="E106" i="16"/>
  <c r="D141" i="16"/>
  <c r="G78" i="18"/>
  <c r="F79" i="18"/>
  <c r="E105" i="16"/>
  <c r="D107" i="16"/>
  <c r="D140" i="16"/>
  <c r="E61" i="17"/>
  <c r="D62" i="17"/>
  <c r="C105" i="16"/>
  <c r="B140" i="16"/>
  <c r="C61" i="17"/>
  <c r="B62" i="17"/>
  <c r="E108" i="16" l="1"/>
  <c r="D142" i="16"/>
  <c r="I106" i="17"/>
  <c r="H141" i="17"/>
  <c r="C106" i="16"/>
  <c r="B141" i="16"/>
  <c r="I78" i="18"/>
  <c r="H79" i="18"/>
  <c r="F61" i="18"/>
  <c r="G62" i="17"/>
  <c r="F105" i="17"/>
  <c r="F93" i="18"/>
  <c r="F108" i="17"/>
  <c r="G94" i="17"/>
  <c r="D147" i="16"/>
  <c r="I61" i="18"/>
  <c r="H62" i="18"/>
  <c r="H93" i="18"/>
  <c r="I94" i="17"/>
  <c r="H108" i="17"/>
  <c r="B142" i="16"/>
  <c r="B147" i="16" s="1"/>
  <c r="B153" i="16" s="1"/>
  <c r="C153" i="16" s="1"/>
  <c r="C108" i="16"/>
  <c r="E93" i="17"/>
  <c r="D94" i="17"/>
  <c r="C78" i="17"/>
  <c r="B79" i="17"/>
  <c r="F78" i="19"/>
  <c r="F106" i="18"/>
  <c r="G79" i="18"/>
  <c r="C93" i="17"/>
  <c r="B94" i="17"/>
  <c r="H140" i="17"/>
  <c r="H107" i="17"/>
  <c r="I105" i="17"/>
  <c r="D78" i="18"/>
  <c r="D106" i="17"/>
  <c r="E79" i="17"/>
  <c r="G107" i="16"/>
  <c r="F110" i="16"/>
  <c r="G110" i="16" s="1"/>
  <c r="B213" i="17"/>
  <c r="B215" i="17" s="1"/>
  <c r="C215" i="17" s="1"/>
  <c r="D61" i="18"/>
  <c r="D105" i="17"/>
  <c r="E62" i="17"/>
  <c r="E107" i="16"/>
  <c r="D110" i="16"/>
  <c r="E110" i="16" s="1"/>
  <c r="B61" i="18"/>
  <c r="C62" i="17"/>
  <c r="B105" i="17"/>
  <c r="C107" i="16"/>
  <c r="B110" i="16"/>
  <c r="C110" i="16" s="1"/>
  <c r="F140" i="17" l="1"/>
  <c r="F107" i="17"/>
  <c r="G105" i="17"/>
  <c r="E106" i="17"/>
  <c r="D141" i="17"/>
  <c r="D93" i="18"/>
  <c r="E94" i="17"/>
  <c r="D108" i="17"/>
  <c r="H142" i="17"/>
  <c r="H147" i="17" s="1"/>
  <c r="I108" i="17"/>
  <c r="H78" i="19"/>
  <c r="H106" i="18"/>
  <c r="I79" i="18"/>
  <c r="I93" i="18"/>
  <c r="H94" i="18"/>
  <c r="E78" i="18"/>
  <c r="D79" i="18"/>
  <c r="G93" i="18"/>
  <c r="F94" i="18"/>
  <c r="H61" i="19"/>
  <c r="H105" i="18"/>
  <c r="I62" i="18"/>
  <c r="G78" i="19"/>
  <c r="F79" i="19"/>
  <c r="G61" i="18"/>
  <c r="F62" i="18"/>
  <c r="F141" i="18"/>
  <c r="G106" i="18"/>
  <c r="B78" i="18"/>
  <c r="B106" i="17"/>
  <c r="C79" i="17"/>
  <c r="I107" i="17"/>
  <c r="H110" i="17"/>
  <c r="I110" i="17" s="1"/>
  <c r="B93" i="18"/>
  <c r="B108" i="17"/>
  <c r="C94" i="17"/>
  <c r="F142" i="17"/>
  <c r="G108" i="17"/>
  <c r="D140" i="17"/>
  <c r="E105" i="17"/>
  <c r="D107" i="17"/>
  <c r="E61" i="18"/>
  <c r="D62" i="18"/>
  <c r="B140" i="17"/>
  <c r="B107" i="17"/>
  <c r="C105" i="17"/>
  <c r="B213" i="18"/>
  <c r="B215" i="18" s="1"/>
  <c r="C215" i="18" s="1"/>
  <c r="C61" i="18"/>
  <c r="B62" i="18"/>
  <c r="I78" i="19" l="1"/>
  <c r="H79" i="19"/>
  <c r="F93" i="19"/>
  <c r="F108" i="18"/>
  <c r="G94" i="18"/>
  <c r="E108" i="17"/>
  <c r="D142" i="17"/>
  <c r="D147" i="17" s="1"/>
  <c r="C106" i="17"/>
  <c r="B141" i="17"/>
  <c r="B147" i="17" s="1"/>
  <c r="B153" i="17" s="1"/>
  <c r="C153" i="17" s="1"/>
  <c r="D78" i="19"/>
  <c r="E79" i="18"/>
  <c r="D106" i="18"/>
  <c r="E93" i="18"/>
  <c r="D94" i="18"/>
  <c r="C108" i="17"/>
  <c r="B142" i="17"/>
  <c r="H93" i="19"/>
  <c r="I94" i="18"/>
  <c r="H108" i="18"/>
  <c r="I106" i="18"/>
  <c r="H141" i="18"/>
  <c r="C93" i="18"/>
  <c r="B94" i="18"/>
  <c r="H107" i="18"/>
  <c r="I105" i="18"/>
  <c r="H140" i="18"/>
  <c r="F61" i="19"/>
  <c r="F105" i="18"/>
  <c r="G62" i="18"/>
  <c r="G107" i="17"/>
  <c r="F110" i="17"/>
  <c r="G110" i="17" s="1"/>
  <c r="I61" i="19"/>
  <c r="H62" i="19"/>
  <c r="C78" i="18"/>
  <c r="B79" i="18"/>
  <c r="F106" i="19"/>
  <c r="G79" i="19"/>
  <c r="F147" i="17"/>
  <c r="D61" i="19"/>
  <c r="D105" i="18"/>
  <c r="E62" i="18"/>
  <c r="E107" i="17"/>
  <c r="D110" i="17"/>
  <c r="E110" i="17" s="1"/>
  <c r="B61" i="19"/>
  <c r="B105" i="18"/>
  <c r="C62" i="18"/>
  <c r="C107" i="17"/>
  <c r="B110" i="17"/>
  <c r="C110" i="17" s="1"/>
  <c r="B93" i="19" l="1"/>
  <c r="C94" i="18"/>
  <c r="B108" i="18"/>
  <c r="I62" i="19"/>
  <c r="H105" i="19"/>
  <c r="H142" i="18"/>
  <c r="H147" i="18" s="1"/>
  <c r="I108" i="18"/>
  <c r="D141" i="18"/>
  <c r="E106" i="18"/>
  <c r="E78" i="19"/>
  <c r="D79" i="19"/>
  <c r="F107" i="18"/>
  <c r="F140" i="18"/>
  <c r="G105" i="18"/>
  <c r="I93" i="19"/>
  <c r="H94" i="19"/>
  <c r="G61" i="19"/>
  <c r="F62" i="19"/>
  <c r="F142" i="18"/>
  <c r="G108" i="18"/>
  <c r="G93" i="19"/>
  <c r="F94" i="19"/>
  <c r="G106" i="19"/>
  <c r="F141" i="19"/>
  <c r="D93" i="19"/>
  <c r="D108" i="18"/>
  <c r="E94" i="18"/>
  <c r="H106" i="19"/>
  <c r="I79" i="19"/>
  <c r="B78" i="19"/>
  <c r="B213" i="19" s="1"/>
  <c r="B215" i="19" s="1"/>
  <c r="C215" i="19" s="1"/>
  <c r="C79" i="18"/>
  <c r="B106" i="18"/>
  <c r="B107" i="18" s="1"/>
  <c r="I107" i="18"/>
  <c r="H110" i="18"/>
  <c r="I110" i="18" s="1"/>
  <c r="D140" i="18"/>
  <c r="E105" i="18"/>
  <c r="D107" i="18"/>
  <c r="E61" i="19"/>
  <c r="D62" i="19"/>
  <c r="B140" i="18"/>
  <c r="C105" i="18"/>
  <c r="C61" i="19"/>
  <c r="B62" i="19"/>
  <c r="G107" i="18" l="1"/>
  <c r="F110" i="18"/>
  <c r="G110" i="18" s="1"/>
  <c r="E79" i="19"/>
  <c r="D106" i="19"/>
  <c r="G94" i="19"/>
  <c r="F108" i="19"/>
  <c r="C78" i="19"/>
  <c r="B79" i="19"/>
  <c r="I106" i="19"/>
  <c r="H141" i="19"/>
  <c r="H107" i="19"/>
  <c r="H140" i="19"/>
  <c r="I105" i="19"/>
  <c r="G62" i="19"/>
  <c r="F105" i="19"/>
  <c r="I94" i="19"/>
  <c r="H108" i="19"/>
  <c r="E108" i="18"/>
  <c r="D142" i="18"/>
  <c r="D147" i="18" s="1"/>
  <c r="C108" i="18"/>
  <c r="B142" i="18"/>
  <c r="B147" i="18" s="1"/>
  <c r="B153" i="18" s="1"/>
  <c r="C153" i="18" s="1"/>
  <c r="E93" i="19"/>
  <c r="D94" i="19"/>
  <c r="C106" i="18"/>
  <c r="B141" i="18"/>
  <c r="F147" i="18"/>
  <c r="C93" i="19"/>
  <c r="B94" i="19"/>
  <c r="D105" i="19"/>
  <c r="E62" i="19"/>
  <c r="D110" i="18"/>
  <c r="E110" i="18" s="1"/>
  <c r="E107" i="18"/>
  <c r="B105" i="19"/>
  <c r="C62" i="19"/>
  <c r="C107" i="18"/>
  <c r="B110" i="18"/>
  <c r="C110" i="18" s="1"/>
  <c r="D108" i="19" l="1"/>
  <c r="E94" i="19"/>
  <c r="F142" i="19"/>
  <c r="G108" i="19"/>
  <c r="B106" i="19"/>
  <c r="C79" i="19"/>
  <c r="B108" i="19"/>
  <c r="C94" i="19"/>
  <c r="D141" i="19"/>
  <c r="E106" i="19"/>
  <c r="H147" i="19"/>
  <c r="I107" i="19"/>
  <c r="H110" i="19"/>
  <c r="I110" i="19" s="1"/>
  <c r="H142" i="19"/>
  <c r="I108" i="19"/>
  <c r="F140" i="19"/>
  <c r="F107" i="19"/>
  <c r="G105" i="19"/>
  <c r="E105" i="19"/>
  <c r="D140" i="19"/>
  <c r="D107" i="19"/>
  <c r="B140" i="19"/>
  <c r="C105" i="19"/>
  <c r="F147" i="19" l="1"/>
  <c r="B142" i="19"/>
  <c r="C108" i="19"/>
  <c r="C106" i="19"/>
  <c r="B141" i="19"/>
  <c r="G107" i="19"/>
  <c r="F110" i="19"/>
  <c r="G110" i="19" s="1"/>
  <c r="B147" i="19"/>
  <c r="B153" i="19" s="1"/>
  <c r="C153" i="19" s="1"/>
  <c r="B107" i="19"/>
  <c r="B110" i="19" s="1"/>
  <c r="C110" i="19" s="1"/>
  <c r="E108" i="19"/>
  <c r="D142" i="19"/>
  <c r="D147" i="19" s="1"/>
  <c r="E107" i="19"/>
  <c r="D110" i="19"/>
  <c r="E110" i="19" s="1"/>
  <c r="C107" i="19" l="1"/>
</calcChain>
</file>

<file path=xl/sharedStrings.xml><?xml version="1.0" encoding="utf-8"?>
<sst xmlns="http://schemas.openxmlformats.org/spreadsheetml/2006/main" count="2711" uniqueCount="440">
  <si>
    <t>Muut kiinteistön tuotot</t>
  </si>
  <si>
    <t>Hallinto</t>
  </si>
  <si>
    <t>Käyttö ja huolto</t>
  </si>
  <si>
    <t>Ulkoalueiden huolto</t>
  </si>
  <si>
    <t>Siivous</t>
  </si>
  <si>
    <t>Lämmitys</t>
  </si>
  <si>
    <t>Vesi ja jätevesi</t>
  </si>
  <si>
    <t>Sähkö ja kaasu</t>
  </si>
  <si>
    <t>Jätehuolto</t>
  </si>
  <si>
    <t>Vahinkovakuutukset</t>
  </si>
  <si>
    <t>Kiinteistövero</t>
  </si>
  <si>
    <t>Luottotappiot ja oikaisuerät (+/-)</t>
  </si>
  <si>
    <t>Välittömät verot</t>
  </si>
  <si>
    <t>Muut käyttökorvaukset</t>
  </si>
  <si>
    <t>Hoitokulut</t>
  </si>
  <si>
    <t>Rahoitusvuokratuotot</t>
  </si>
  <si>
    <t>Korko- ja muut rahoitustuotot</t>
  </si>
  <si>
    <t>Rahoituskulut</t>
  </si>
  <si>
    <t>Henkilöstökulut (sis. henkilösivukulut)</t>
  </si>
  <si>
    <t>Vuosikorjaukset, kuluksi kirjatut</t>
  </si>
  <si>
    <t>Muun toiminnan tuotot</t>
  </si>
  <si>
    <t>Vesimaksutuotot</t>
  </si>
  <si>
    <t>Tuotot</t>
  </si>
  <si>
    <t>Kulut</t>
  </si>
  <si>
    <t>Muun vuokraustoiminnan tuotot</t>
  </si>
  <si>
    <t>Muut korko- ja rahoituskulut*</t>
  </si>
  <si>
    <t>Muut hoitokulut*</t>
  </si>
  <si>
    <t>Väliaikaisesti muuhun tarkoitukseen sisäisesti lainattujen varojen palautus</t>
  </si>
  <si>
    <t>Vuokrat (sis. esim. tontin vuokrat)</t>
  </si>
  <si>
    <t>Ylimääräiset lainojen lyhennykset</t>
  </si>
  <si>
    <t>Korot</t>
  </si>
  <si>
    <t>Rahoitustuotot</t>
  </si>
  <si>
    <t>Hoitolainojen nostot</t>
  </si>
  <si>
    <t>Hoitolainojen lyhennykset</t>
  </si>
  <si>
    <t>Omarahoitusosuuden katteeksi otetun lainan korko omistajalle/pankille</t>
  </si>
  <si>
    <t>Lyhennysehtojen mukaiset vuosittaiset lainojen lyhennykset (pl. hoitolainat)</t>
  </si>
  <si>
    <t>Muun vuokraustoiminnan jäämä (+/-)</t>
  </si>
  <si>
    <t>Edellisten vuosien jäämä (+/-)</t>
  </si>
  <si>
    <t>Muun toiminnan jäämä (+/-)</t>
  </si>
  <si>
    <t>Muun vuokraustoiminnan kumulatiivinen jäämä (+/-)</t>
  </si>
  <si>
    <t>Muun toiminnan kumulatiivinen jäämä (+/-)</t>
  </si>
  <si>
    <t>€</t>
  </si>
  <si>
    <t>Muiden rahoitukseen vaikuttavien tapahtumien jäämä tilikaudella (+/-)</t>
  </si>
  <si>
    <t>Muun rahoitukseen vaikuttavien tapahtumien kumulatiivinen jäämä (+/-)</t>
  </si>
  <si>
    <t>Varautuminen perusparannus-, ylläpito- ja hoitokustannuksiin</t>
  </si>
  <si>
    <t>Tasaamisen perusteet</t>
  </si>
  <si>
    <t>Rahoitusvuokra</t>
  </si>
  <si>
    <t>Tilikauden kokonaisjäämä</t>
  </si>
  <si>
    <t>Tilikauden yli-/alijäämä</t>
  </si>
  <si>
    <t>Kilpailutus</t>
  </si>
  <si>
    <t>Vesimaksut</t>
  </si>
  <si>
    <t xml:space="preserve">Henkilöstökulut                </t>
  </si>
  <si>
    <t xml:space="preserve">Lämmitys                   </t>
  </si>
  <si>
    <t xml:space="preserve">Vesi ja jätevesi                                                    </t>
  </si>
  <si>
    <t xml:space="preserve">Vesi- ja jätevesikulut muodostuvat kunnallisesta tariffista ja kulutusmittaukseen perustuvista käyttövesimaksuista,  jätevesimaksuista ja mittarivuokrasta yms. lisistä. </t>
  </si>
  <si>
    <t xml:space="preserve">Sähkö ja kaasu        </t>
  </si>
  <si>
    <t xml:space="preserve">Sähkökulut muodostuvat sähkötariffista ja energialaitoksen toimittaman sähkön ja kaasun kulutusmittaukseen perustuvista energiamaksuista, mittarivuokrista yms. maksuista. Sähkön kulutusmäärää seurataan ja verrataan edellisten vuosien määrään. Ostettavaa sähköä tulisi kilpailuttaa muutaman vuoden välein. </t>
  </si>
  <si>
    <t xml:space="preserve">Jätehuolto                </t>
  </si>
  <si>
    <t xml:space="preserve">Vahinkovakuutukset                                       </t>
  </si>
  <si>
    <t xml:space="preserve">Kiinteistövero                                                                          </t>
  </si>
  <si>
    <t xml:space="preserve">Kiinteistövero on kunnanvaltuuston vahvistaman prosentin mukainen määrä kiinteistön edellisen vuoden verotusarvosta, joka määrätään varojen arvostamisesta verotuksessa annetun lain mukaan. Kunkin kunnan kiinteistöveroprosentit löytyvät Verohallinnon verkkosivuilta. </t>
  </si>
  <si>
    <t>Muut hoitokulut</t>
  </si>
  <si>
    <t>Tyhjäkäyttö</t>
  </si>
  <si>
    <t>Korkokulut ja muut rahoituskulut</t>
  </si>
  <si>
    <t>Palvelumaksut</t>
  </si>
  <si>
    <t xml:space="preserve">Kohteen rakentamisesta ja perusparantamisesta syntyneiden lainojen korkokulut ja muut rahoituskulut (jälkilaskelmassa esim. sijoituksista realisoituneet tappiot). Vuokranmäärityslaskelmassa korkokulut perustuvat pankin/Valtiokonttorin ennakkoilmoituksiin tulevan vuoden lainojen koroista. </t>
  </si>
  <si>
    <t>Maksettavat hoitovastikkeet Koy:lle/As Oy:lle</t>
  </si>
  <si>
    <t xml:space="preserve">Yhteisön omistuksessa oleville keskinäisille kiinteistöosakeyhtiöille ja asunto-osakeyhtiöille maksettavat hoitovastikkeet. Maksettavat hoitovastikkeet ilmoitetaan kokonaisuudessaan tässä kohdassa eikä kulujen erittely kiinteistö-/asunto-osakeyhtiön kirjanpidosta ole tarpeen. </t>
  </si>
  <si>
    <t>Käyttö- ja huoltotehtäviä voidaan hoitaa myös omalla henkilökunnalla, jolloin kustannukset muodostuvat palkka- ja sosiaalikuluista ja ne esitetään kohdassa Henkilöstökulut (sis. henkilösivukulut).</t>
  </si>
  <si>
    <t>Siivousta voidaan hoitaa myös omalla henkilökunnalla, jolloin kustannukset muodostuvat palkka- ja sosiaalikuluista ja ne esitetään kohdassa Henkilöstökulut (sis. henkilösivukulut).</t>
  </si>
  <si>
    <t>Siivouspalveluista aiheutuvat kulut, jotka perustuvat ulkopuolisten yritysten kanssa laadittuun sopimukseen tai laskutukseen. Arvoltaan merkittävimmät ostettavat palvelut on kilpailutettava korkotukilain 13 b §:n / aravarajoituslain 7 b §:n mukaisesti.</t>
  </si>
  <si>
    <t>Esimerkiksi tontti-, asunto-, paikoitusalue-, autopaikka- ja muut vuokrat.</t>
  </si>
  <si>
    <t>Uusien rakennettavien kohteiden kustannukset</t>
  </si>
  <si>
    <t>Korko- ja muut rahoitustuotot, joita ei voi sisällyttää mihinkään edellä olevaan kohtaan. Näitä ovat esimerkiksi vuokrien perimisestä saadut viivästyskorkotuotot ja luovutusvoitot rahoitusarvopapereista.</t>
  </si>
  <si>
    <t>Muut korko- ja rahoituskulut</t>
  </si>
  <si>
    <t xml:space="preserve">Hallinto </t>
  </si>
  <si>
    <t>Tilikauden yli-/alijäämä, varautuminen perusparannus-, ylläpito- ja hoitokustannuksiin</t>
  </si>
  <si>
    <t>Vuokrissa huomioitava yli- (+) /alijäämä (-)</t>
  </si>
  <si>
    <t>Vuokrat</t>
  </si>
  <si>
    <t xml:space="preserve">Taseeseen aktivoitavat kulut </t>
  </si>
  <si>
    <t xml:space="preserve">Vesimaksuina perittävä käyttökorvaus on vastattava vedestä aiheutuneita kuluja. Vesilaitoksen laskuttaman vesi- ja jätevesikulun lisäksi on huomioitava veden lämmittämisestä aiheutuvat kulut, jotka ovat n. 40 % lämmityskuluista. </t>
  </si>
  <si>
    <t xml:space="preserve">Jätehuoltokulut muodostuvat veloitetuista jätteen kuljetus- ja käsittelymaksuista, jäteastioiden, jätepuristimien, vaihtolavojen yms. vuokrista sekä em. kaluston pesu-, huolto-, ymv. kustannuksista. Ostettavat palvelut on kilpailutettava muutaman vuoden välein. </t>
  </si>
  <si>
    <t xml:space="preserve">Tuottojen ja kulujen erotus tilikaudella. </t>
  </si>
  <si>
    <t xml:space="preserve">Muiden kuin asuinhuoneistojen vuokria (esim. Ray:n rahoittamat palvelutilat) on syytä korottaa niin, etteivät ne jää jälkeen alueen vastaavien tilojen käyvästä vuokratasosta. Kyseisten tilojen vuokratuotoilla on pystyttävä kattamaan näiden tilojen rahoituksesta ja ylläpidosta ja hoidosta johtuvat kulut. </t>
  </si>
  <si>
    <t>Omakustannusvuokraustoiminta</t>
  </si>
  <si>
    <t>Muut mahdollisesti toteutuvat korko- tai rahoituskulut. Esimerkiksi viivästyskorot, lainojen nosto- ja hoitokulut sekä takauskulut. Verojen maksun viivästymisestä aiheutuneet korot ovat verotuksessa vähennyskelvottomia, joten ne on syytä pitää erillään muista viivästyskoroista.</t>
  </si>
  <si>
    <t xml:space="preserve">Asuntojen vuokraus ja palvelutoiminta on pidettävä sekä vuokranmäärityksessä että kirjanpidossa erillään. Asukkailta perittävällä omakustannusvuokralla ei saa kattaa kuluja, jotka aiheutuvat asukkaille tarjottavista hoiva-, hoito-, ateria- yms. palveluista, vaan niiden kustannukset on katettava erillisillä palvelumaksuilla. Palvelumaksut esitetään vuokranmäärityslaskelmassa kohdassa "yhteisön muu toiminta". </t>
  </si>
  <si>
    <t>Kohteen rakentamisesta ja perusparantamisesta aiheutuneiden lainojen korkokulut.</t>
  </si>
  <si>
    <t xml:space="preserve">Varautumisiin kerätyistä varoista lainattujen varojen palauttaminen alkuperäiseen tarkoitukseen (ks. "väliaikaisesti muuhun tarkoitukseen lainatut varat"). Pääsääntöisesti varat palautetaan siinä vaiheessa, kun korkotukilaina nostetaan, jos varat on lainattu uudiskohteiden rakentamista varten. </t>
  </si>
  <si>
    <t xml:space="preserve">Omakustannusvuokrauksen, muun vuokraus- ja muun toiminnan ja muiden rahoitukseen vaikuttavien tapahtumien jäämä tilikaudelta. </t>
  </si>
  <si>
    <t>Asukkaiden vuokriin siirrettävä osuus  jälkilaskelman osoittamasta kumulatiivisesta yli- ja alijäämästä (jälkilaskelmassa "seuraavina vuosina vuokrassa huomioitava yli-/alijäämä). Yli- ja alijäämät on siirrettävä vuokriin hoito- ja rahoitusvuokrien osalta. Vuokriin siirrettävän osuuden voi jakaa n. 3 - 5 vuodelle, jotta vuokrien kehitys pysyy tasaisena. Alijäämä lisää perittäväksi esitetyn vuokran määrää (-merkkinen) ja ylijäämä vähentää sitä (+merkkinen).</t>
  </si>
  <si>
    <t>Muun vuokraustoiminnan lainojen nostot ja lyhennykset (+/-)</t>
  </si>
  <si>
    <t>Muun vuokraustoiminnan taseeseen aktivoidut tuotot ja kulut (investoinnit, sijoitukset (+/-)</t>
  </si>
  <si>
    <t>Muun toiminnan lainojen nostot ja lyhennykset (+/-)</t>
  </si>
  <si>
    <t>Muut rahoitusta kerryttävät tapahtumat, omakustannusvuokraustoiminta (+)*</t>
  </si>
  <si>
    <t>Muut rahoitusta vähentävät tapahtumat, omakustannusvuokraustoiminta (-)*</t>
  </si>
  <si>
    <t>Muun toiminnan kulut (-)</t>
  </si>
  <si>
    <t>Muut rahoitusta kerryttävät ja vähentävät tapahtumat (+/-)</t>
  </si>
  <si>
    <t>Huoneistoala (m2)</t>
  </si>
  <si>
    <t>Omakustannusvuokrat</t>
  </si>
  <si>
    <t>Muu vuokraustoiminta</t>
  </si>
  <si>
    <t xml:space="preserve">Yhteisön muu vuokraustoiminta </t>
  </si>
  <si>
    <t>Yhteisön muu vuokraustoiminta  (vapaan vuokranmäärityksen kohteet)</t>
  </si>
  <si>
    <t>Yhteisön muu toiminta (muu kuin vuokraustoiminta)</t>
  </si>
  <si>
    <t>Muut taseen rahoitustapahtumat, jotka eivät vaikuta vuokraustoiminnan tai muun toiminnan yli- tai alijäämiin, esim. vuokravakuudet. Erittele tässä kohdassa esitetyt tapahtumat lisätietoja -kohdassa.</t>
  </si>
  <si>
    <t>Muut yhteisön rahoitukseen vaikuttavat tapahtumat</t>
  </si>
  <si>
    <t>Investointien rahoitusjäämä tilikauden alussa, uudiskohteet ja perusparantaminen (+/-)</t>
  </si>
  <si>
    <t>Yhteisön omistajan sijoittamien varojen muutos tilikauden aikana (+/-)</t>
  </si>
  <si>
    <t>Lainojen nostot investointien rahoitukseen tilikauden aikana (+)</t>
  </si>
  <si>
    <t>Omakustannusvuokraustoiminnan investoinnit ja niiden rahoitus sekä investointien realisointi</t>
  </si>
  <si>
    <t>Väliaikaisesti investointien rahoitusta varten lainattava osuus varautumisina kerätyistä varoista tk:n aikana (+/-)</t>
  </si>
  <si>
    <t>Investointien rahoitusjäämä tilikauden alussa (uudiskohteet ja perusparantaminen) (+/-)</t>
  </si>
  <si>
    <t xml:space="preserve">Muun vuokraustoiminnan ja muun toiminnan investoinnit on esitettävä laskelmassa muun vuokraustoiminnan ja muun toiminnan alla. </t>
  </si>
  <si>
    <t xml:space="preserve">Yhteisön omistajan tekemät oman pääoman sijoitukset, kuten osakepääoma, rakennus- ja SVOP-rahastosuoritukset. Näitä sijoituksia voivat olla esim. uudiskohteiden rakentamiseen sijoitettu omarahoitusosuus. </t>
  </si>
  <si>
    <t>Vuokrataloyhteisöön kertyneitä varoja voi väliaikaisesti käyttää uusia ARA-vuokra-asuntoja rakennettaessa rakentamisaikaiseen rahoitukseen. Asukkaiden vuokrissa kertyneitä varoja ei kuitenkaan saa käyttää uudistuotannon tai hankinnan omarahoitusosuuden kattamiseen pysyvästi. Varautumisista lainatut varat on palautettava alkuperäiseen tarkoitukseen heti, kun korkotukilaina on nostettu ja omarahoitusosuus on katettu.</t>
  </si>
  <si>
    <t>Vuosikorjaukset, kuluksi kirjattavat</t>
  </si>
  <si>
    <t xml:space="preserve">Yhteishallintolain mukaan asukastoimikunnan tehtävänä on päättää yhteisten autopaikkojen, saunojen, pesutupien ja vastaavien tilojen vuokraus- ja jakamisperiaatteista ja valvoa niiden noudattamista. </t>
  </si>
  <si>
    <t>Tuotot yhteensä</t>
  </si>
  <si>
    <t>Rahoituskulut yhteensä</t>
  </si>
  <si>
    <t>Hoitokulut yhteensä</t>
  </si>
  <si>
    <t>Rahoitustuotot yhteensä</t>
  </si>
  <si>
    <t>Tilikauden yli-/alijäämä, hoito- ja (rahoitus)kulut (+/-)</t>
  </si>
  <si>
    <t>Edellisten tilikausien yli-/alijäämä, hoito- ja (rahoitus)kulut (+/-)</t>
  </si>
  <si>
    <t>Hoitovuokra ja (rahoitus)vuokra</t>
  </si>
  <si>
    <t>Hoito- ja (rahoitus)vuokratuotot</t>
  </si>
  <si>
    <t>Rahoitus(vuokra)tuotot</t>
  </si>
  <si>
    <t xml:space="preserve">Tuoton tuloutuksena omistajalle maksettava suoritus </t>
  </si>
  <si>
    <t>Lisätietoja</t>
  </si>
  <si>
    <t>Kulut yhteensä</t>
  </si>
  <si>
    <t>Vuokratuotot</t>
  </si>
  <si>
    <t>Hoito- ja (rahoitus)vuokra</t>
  </si>
  <si>
    <t>Vapaa vuokraustoiminta ja muu (vapaa) toiminta</t>
  </si>
  <si>
    <t xml:space="preserve">Hoitokulut </t>
  </si>
  <si>
    <t xml:space="preserve">Käyttö ja huolto                       </t>
  </si>
  <si>
    <t>Yhteisön omat laskelmapohjat</t>
  </si>
  <si>
    <t xml:space="preserve">Ulkoalueiden huolto                                                                                       </t>
  </si>
  <si>
    <t xml:space="preserve">Siivous                                                             </t>
  </si>
  <si>
    <t xml:space="preserve">Omakustannusvuokrat </t>
  </si>
  <si>
    <t>Jälleenvuokraus</t>
  </si>
  <si>
    <t>Tilat, joita ARA ei ole hyväksynyt lainoitettavaksi</t>
  </si>
  <si>
    <t xml:space="preserve">Omakustannusvuokraa ei voi periä sellaisten tilojen kustannuksiin, joita ARA ei ole hyväksynyt päätöksessään lainoitettavaksi. </t>
  </si>
  <si>
    <t>Muiden tilojen vuokrat (esim. Ray:n rahoittamat)</t>
  </si>
  <si>
    <t>Uusien kohteiden suunnittelu- ja kehittämiskustannuksia ei saa sisällyttää asukkailta perittäviin vuokriin, vaan ne sisältyvät uuden kohteen rakentamiskustannuksiin. Sellaisia suunnittelu- ja kehittämiskustannuksia, jotka eivät johda uuden kohteen rakentamiseen, ei saa kattaa vuokrilla, vaan ne ovat rakentajan vastuulla.</t>
  </si>
  <si>
    <t>Autopaikkojen ym. tilojen jakamisen perusteet</t>
  </si>
  <si>
    <t>Vuoden 2016 jälkilaskelman mukaiset yli- ja alijäämät</t>
  </si>
  <si>
    <t>Työsuhteessa olevien työntekijöiden palkat ja palkkiot sekä henkilösivukulut. Jos esimerkiksi isännöitsijä on työsuhteessa kiinteistöyhtiöön, otetaan omakustannusvuokrassa huomioon isännöitsijän ennakonpidätyksen alainen palkka ja palkkiot sekä henkilösivukulut (työnantajan maksamat lakisääteiset sosiaalikulut, kuten sosiaaliturvamaksut, eläkevakuutusmaksut, työterveyshuolto, tapaturma- ja muut vakuutusmaksut sekä kohtuulliset, vapaaehtoiset työnantajan kustantamat sosiaalikulut kuten henki -ym vakuutukset, terveydenhoitopalvelut, verotuksessa hyväksyttävät työntekijän koulutus-, virkistys- ja harrastustoiminta, työvaatteet, turva- ja suojavarusteet).</t>
  </si>
  <si>
    <t xml:space="preserve">Käyttö- ja huoltopalveluista aiheutuvat kulut, jotka perustuvat ulkopuolisten yritysten kanssa laadittuun sopimukseen tai laskutukseen. Arvoltaan merkittävimmät ostettavat palvelut on kilpailutettava korkotukilain 13 b §:n / aravarajoituslain 7 b §:n mukaisesti. Käyttö- ja huoltokuluja ovat mm. kiinteistönhoitoliikkeelle maksetut, hissi- ja antenni sekä kaapelitelevisio-, hälytyskeskuspalvelu-, vartiointi-, ilmastoinnin puhdistus- ja säätökulut, nuohous-, vesi- ja viemärijärjestelmien huoltokulut. </t>
  </si>
  <si>
    <t>Käyttö ja huolto, oma henkilökunta</t>
  </si>
  <si>
    <t>Ulkoalueiden huoltopalveluista aiheutuvat kulut, jotka perustuvat ulkopuolisten yritysten kanssa laadittuun sopimukseen tai laskutukseen. Arvoltaan merkittävimmät ostettavat palvelut on kilpailutettava korkotukilain 13 b §:n / aravarajoituslain 7 b §:n mukaisesti. Ulkoalueiden huoltokuluja ovat esimerkiksi kiinteistönhoitoliikkeille ulkoalueiden puhtaanapidosta, viheralueiden ja istutusten hoidosta, lumitöistä, liukkauden torjunta-, kasvinsuojelu- ja tuholaisten torjunta-aineista tai muista tarveaineista (hiekka, multa, siemenet, lannoitteet ym.) suoritetut maksut sekä ulkoalueiden hoidossa käytettävien työkalujen ja laitteiden vuokrat.</t>
  </si>
  <si>
    <t>Ulkoaluiden huolto asukkaiden tekemänä</t>
  </si>
  <si>
    <t>Myös asukkaat voivat halutessaan osallistua ulkoalueiden hoitoon, jolloin kuluina voidaan huomioida asianomaiset vakuutusmaksut.</t>
  </si>
  <si>
    <t>Siivous omalla henkilökunnalla</t>
  </si>
  <si>
    <t xml:space="preserve">Lämmityskulut käsittävät kaukolämpöön liittyneissä taloissa perusmaksun ja energiamaksun. Kiinteistöissä, joiden lämmitys suoritetaan omalla lämpökeskuksella, lämmityskulut muodostuvat käytetyn esim. polttoaineen kuten öljyn hankintahinnasta ja energian kulutusmäärästä. Lämmityskustannuksista noin 40 % kuluu veden lämmittämiseen. </t>
  </si>
  <si>
    <t xml:space="preserve">Vakuutusmaksut kiinteistön omistajan kiinteistön ja siihen liittyvän omaisuuden turvaksi ottamista vakuutuksista, joissa vakuutuskorvauksen hakijana ja saajana on kiinteistön omistaja. Ei koske asukkaiden irtaimiston vakuutuksia. Vakuutuskulut käsittävät mm. seuraavia keskeisimpiä vakuutusmaksuja: kiinteistön täysarvovakuutus, kiinteistövakuutus, palovakuutus, vesivahinkovakuutus, murtovakuutus, varkausvakuutus, laitevakuutus, lasivakuutus, irtaimistovakuutus, talkoovakuutus, hallituksen ja isännöitsijän vastuuvakuutus. Vakuutussopimukset on hyvä kilpailuttaa muutaman vuoden välein. </t>
  </si>
  <si>
    <t>Vuosikorjaukset, joita ei aktivoida taseeseen. Vuosikorjauksina pidetään korjauksia, joiden tarkoituksena on rakennusten, rakennelmien, koneiden ja laitteiden pitäminen alkuperäisessä kunnossa. Tällaisia korjauksia ovat esimerkiksi sähkö- ja LVI-järjestelmien korjaukset ja huoneistoremontit siltä osin, kuin materiaalien laatutasolla ei muuteta huoneistoa tasokkaammaksi. Arvoltaan merkittävimmät ostettavat palvelut on kilpailutettava korkotukilain 13 b §:n / aravarajoituslain 7 b §:n mukaisesti.</t>
  </si>
  <si>
    <t>Kulut, jotka rahoitetaan tilikauden aikana kerätyillä vuokrilla, mutta jotka yhteisö tilinpäätöksessä kirjaa taseen aktivoitujen menojen lisäykseksi. Arvoltaan merkittävimmät ostettavat palvelut on kilpailutettava korkotukilain 13 b §:n / aravarajoituslain 7 b §:n mukaisesti. Jotta aktivoinnit saadaan kerättyä kirjanpidosta tasausryhmäkohtaisesti, aktivoinnit kannattaa kohdistaa kustannuspaikoille myös taseen tileillä.</t>
  </si>
  <si>
    <t>Verotettava tulo</t>
  </si>
  <si>
    <t xml:space="preserve">Verotettavaa tuloa voi muodostua tuleviin perusparannuksiin-, ylläpito- ja hoitokustannuksiin varautumisesta. Jos yhteisölle kertyy verotettavaa tuloa edellä mainituista syistä, yhteisö voi tilinpäätöksessä tehdä vastaavan suuruisen asuintalovarauksen asuintalovarauksesta annetun lain enimmäismäärää koskevien säännösten puitteissa. Lisäksi verotettavaa tuloa voi kertyä, jos yhteisön vuosittaiset kiinteistön hankintamenon ja perusparannuksen rahoittamiseksi otettujen lainojen lyhennykset ovat suuremmat kuin pysyvien vastaavien rakennuksista, koneista ja laitteista tehtävät verotuksessa hyväksyttävät enimmäispoistot (rakennuksen menojäännöksestä 4 % ja koneiden ja kalusteiden menojäännöksestä 25%). </t>
  </si>
  <si>
    <t>Luovutusvoitot rahoitusarvopapereista</t>
  </si>
  <si>
    <t xml:space="preserve">Esitetään korko- ja muissa rahoitustuotoissa. </t>
  </si>
  <si>
    <t>Muun vuokraustoiminnan lainojen lyhennykset ja nostot</t>
  </si>
  <si>
    <t xml:space="preserve">Kohteen rakentamisesta ja perusparantamisesta syntyneiden lainojen lyhennykset. Jos kohteella on bullet-lainaa, lainan lyhennykset esitetään vuokranmääritys- ja jälkilaskelmassa ainoastaan sen vuoden kuluina, jolloin laina erääntyy. </t>
  </si>
  <si>
    <t xml:space="preserve">Omakustannusperiaatteen alaisten kohteiden kuluissa ei esitetä muun vuokraustoiminnan kuten esim. vapaan vuokranmäärityksen kohteiden lainojen lyhennyksiä, vaan ne esitetään laskelman alalaidassa "muussa vuokraustoiminnassa ". </t>
  </si>
  <si>
    <t xml:space="preserve">Tilikauden aikana tehtävät ylimääräiset lainojen lyhennykset. Jos yhteisö tekee ylimääräisiä lainanlyhennyksiä (korkotukiasetus 9 § 6. mom. / arava-asetus 48 §), on varojen kerääminen ylimääräisiin lainojen lyhennyksiin esitettävä asukkaille sekä vuokranmääritys- että jälkilaskelmissa erikseen muista lainojen lyhennyksistä. Lainoja on lyhennettävä vastaavalla summalla, mitä vuokrissa on kerätty varoja ylimääräisiin lainojen lyhennyksiin. </t>
  </si>
  <si>
    <t xml:space="preserve">Seuraavien vuosien vuokrassa huomioitava yli- tai alijäämä. Edellisiltä tilikausilta kertyneestä yli- tai alijäämästä on vähennetty / lisätty tilikaudella vuokrissa huomioitava jäämän määrä. Yli- tai alijäämä saadaan jälkilaskelmasta. Ylijäämä alentaa vuokria ja alijäämä korottaa niitä. ARAn suositusten mukaan hoito- ja rahoitusvuokrien yli- ja alijäämä on huomioitava asukkaiden tulevissa vuokrissa omakustannusperiaatteen mukaisesti noin 3 - 5 vuoden aikajaksossa. Varautumisiin kerättyjä varoja ei siirretä asukkaiden vuokriin niitä alentamaan tai korottamaan, vaan ne siirtyvät  tuleville vuosille ja vähenevät, kun ne käytetään siihen tarkoitukseen, mihin niitä on kerätty.  </t>
  </si>
  <si>
    <t>Vuositiedot</t>
  </si>
  <si>
    <t xml:space="preserve">Varautumisen sallitut enimmäismäärät </t>
  </si>
  <si>
    <t xml:space="preserve">Lainojen nostot investointien rahoitukseen tilikauden aikana  </t>
  </si>
  <si>
    <t>Korkotukilainojen ja muiden lainojen nostot perusparannus- ja uudiskohteiden sekä hankintojen ja isojen korjausten rahoitukseen. Muuhun vuokraustoimintaan (vapaa vuokranmääritys) ja muuhun toimintaan kohdistuvat lainojen nostot esitetään laskelmassa muun vuokraustoiminnan ja muun toiminnan tuotoissa. Uudiskohteiden rakentamiseen liittyvien lainojen nostot on hyvä eritellä eri tileille perusparannuslainoista.</t>
  </si>
  <si>
    <t>Käyttö- ja luovutusrajoituksen alaiset kohteet</t>
  </si>
  <si>
    <t xml:space="preserve">Tasaaminen voidaan tehdä esimerkiksi pinta-alan mukaan tai pisteyttämällä kohteet käyttöarvon mukaan (ARAn suositus), jolloin tasauksessa huomioidaan esimerkiksi talon ikä, sijainti ja laatutaso. Käyttöarvon avulla talo arvotetaan suhteessa saman tasausryhmän muihin taloihin. Käyttöarvo voi muuttua esim. laatutasoa parantavalla remontilla. Käyttöarvon mukaista kulujen tasaamista varten on laadittu tasausmalli-laskuri, joka löytyy ARAn verkkosivuilta www.ara.fi &gt;  Etusivu  &gt; ARA-asuntokanta  &gt; Laskurit ja työkalut &gt; Tasausmalli. Laskuri laskee kullekin kohteelle pistearvon, kohteen prosenttiosuuden kustannuksista sekä kohteen osuuden yhteiskustannuksista. Tasaamisen perusteet käsitellään asukastoimielimissä ja perusteiden on pysyttävä vuosittain samana. </t>
  </si>
  <si>
    <t>ARAn yhteystiedot</t>
  </si>
  <si>
    <t>Laskelman suojaus ja solujen lukitus</t>
  </si>
  <si>
    <r>
      <t>Huoneistoala yht. (m</t>
    </r>
    <r>
      <rPr>
        <b/>
        <vertAlign val="superscript"/>
        <sz val="11"/>
        <color theme="1"/>
        <rFont val="Verdana"/>
        <family val="2"/>
      </rPr>
      <t>2</t>
    </r>
    <r>
      <rPr>
        <b/>
        <sz val="11"/>
        <color theme="1"/>
        <rFont val="Verdana"/>
        <family val="2"/>
      </rPr>
      <t>):</t>
    </r>
  </si>
  <si>
    <t>Yhteyshenkilö:</t>
  </si>
  <si>
    <t>Tilikausi:</t>
  </si>
  <si>
    <t>Tilikauden pituus (kk):</t>
  </si>
  <si>
    <t>Puhelinnumero:</t>
  </si>
  <si>
    <t>Sähköpostiosoite:</t>
  </si>
  <si>
    <t>Yhteisön nimi:</t>
  </si>
  <si>
    <t>Tasausryhmän nimi / tunniste:</t>
  </si>
  <si>
    <t>Asuntojen lukumäärä:</t>
  </si>
  <si>
    <t>Ohje</t>
  </si>
  <si>
    <t>Asia</t>
  </si>
  <si>
    <t>Jos rakentamisen kustannukset ylittyvät eikä ARA ole hyväksynyt hankintamenon ylitystä lainoitusarvoon, kustannuksia ei saa miltään osin sisällyttää vuokraan eikä ylityksen osalta saa vuokrissa periä omistajan sijoitukselle oman pääoman korkoa.</t>
  </si>
  <si>
    <t xml:space="preserve">Laskelman soluista pääsääntöisesti väritetyt solut ovat lukittuja ja koko työkirja on suojattu salasanalla. Laskelman muokkaamista varten suojauksen voi poistaa salasanalla "ara" (tarkista &gt; poista taulukon suojaus).  Lukitut solut voi vapauttaa seuraavasti: Aloitus &gt; muotoile &gt; lukitse solu. </t>
  </si>
  <si>
    <t>Budjetoidut omakustannusvuokrat ja vesimaksut yhteensä 100 % käyttöasteella</t>
  </si>
  <si>
    <t>Toteutuneet omakustannusvuokrat ja vesimaksut yhteensä</t>
  </si>
  <si>
    <t>Käyttöaste</t>
  </si>
  <si>
    <t>Oikaisuerät</t>
  </si>
  <si>
    <t>Maksetut hoitovastikkeet Koy:lle/As Oy:lle</t>
  </si>
  <si>
    <t>Taseeseen aktivoidut kulut</t>
  </si>
  <si>
    <t>Maksetut rahoitusvastikkeet Koy:lle/As Oy:lle</t>
  </si>
  <si>
    <t>Tuoton tuloutuksena omistajalle maksettu suoritus, esim. osinko (-)</t>
  </si>
  <si>
    <t xml:space="preserve">Seuraavina vuosina vuokrissa huomioitava yli-/alijäämä, hoito- ja (rahoitus)kulut (+/-) </t>
  </si>
  <si>
    <t>Tuotot, rahoituskulut yhteensä</t>
  </si>
  <si>
    <t>Tilikauden yli-/alijäämä yhteensä, rahoituskulut</t>
  </si>
  <si>
    <t>Edellisten tilikausien yli-/alijäämä yhteensä, rahoituskulut (+/-)</t>
  </si>
  <si>
    <t>Seuraavina vuosina vuokrissa huomioitava yli-/alijäämä yhteensä (+/-), rahoituskulut</t>
  </si>
  <si>
    <t>Perusparannuksiin ja ylläpito- ja hoitokustannuksiin varautumiseen kerätyt vuokratuotot</t>
  </si>
  <si>
    <t>Kerätyillä varautumisilla katetut korjaus- tai perusparannuskulut, kuluksi kirjatut</t>
  </si>
  <si>
    <t>Kerätyillä varautumisilla katetut korjaus- tai perusparannuskulut, taseeseen aktivoidut</t>
  </si>
  <si>
    <t xml:space="preserve">Väliaikaisesti muuhun tarkoitukseen sisäisesti lainatut varat </t>
  </si>
  <si>
    <t>Seuraavalle tilikaudelle siirtyvä yli-/alijäämä, varautuminen perusparannus-, ylläpito- ja hoitokustannuksiin</t>
  </si>
  <si>
    <t>Väliaikaisesti investointien rahoitusta varten lainattu osuus varautumisina kerätyistä varoista tk:n aikana (+/-)</t>
  </si>
  <si>
    <t>Seuraavalle tilikaudelle siirtyvä yli-/alijäämä, omakustannusvuokraustoiminnan investoinnit ja niiden rahoitus sekä investointien realisointi</t>
  </si>
  <si>
    <t>Seuraavina vuosina vuokrissa huomioitava yli-/alijäämä (+/-), hoito- ja (rahoitus)kulut</t>
  </si>
  <si>
    <t>Seuraavina vuosina vuokrissa huomioitava yli-/alijäämä (+/-), rahoituskulut</t>
  </si>
  <si>
    <t>Seuraavalle tilikaudelle siirtyvä yli-/alijäämä, varautuminen perusparannus-, ylläpito- ja hoitokustannuksiin (+/-)</t>
  </si>
  <si>
    <t>Seuraavalle tilikaudelle siirtyvä omakustannusvuokraustoiminnan investointien rahoitusjäämä tilikauden lopussa (+/-)</t>
  </si>
  <si>
    <t>Omakustannusvuokrauksen yli-/alijäämä yhteensä (+/-)</t>
  </si>
  <si>
    <t xml:space="preserve">Muun vuokraustoiminnan kulut (-) </t>
  </si>
  <si>
    <t>Muun toiminnan taseeseen aktivoidut tuotot ja kulut (investoinnit, sijoitukset +/-)</t>
  </si>
  <si>
    <t xml:space="preserve">Yhteisötasolla tehty tarkistus kirjanpitoon </t>
  </si>
  <si>
    <t>Seuraavalle tilikaudelle siirtyvä varautuminen perusparannus-, ylläpito- ja hoitokustannuksiin</t>
  </si>
  <si>
    <t>Omakustannusvuokraustoiminnan investointien rahoitusjäämä tilikauden lopussa   (+/-)</t>
  </si>
  <si>
    <t>Muiden yhteisön rahoitukseen vaikuttavien tapahtumien jäämä (+/-)</t>
  </si>
  <si>
    <t>Vaihtuvat vastaavat (+), tilikausi</t>
  </si>
  <si>
    <t>Taseen rahoitusasema, tilikausi +/-</t>
  </si>
  <si>
    <t>Kokonaisjäämän ja taseen rahoitusaseman erotus</t>
  </si>
  <si>
    <t>Vaihtuvat vastaavat (+), edellinen tilikausi</t>
  </si>
  <si>
    <t>Lyhytaikainen vieras pääoma (+), edellinen tilikausi</t>
  </si>
  <si>
    <t>Seuraavan tilikauden lainanlyhennykset (-), edellinen tilikausi</t>
  </si>
  <si>
    <t>Taseen rahoitusasema +/-, edellinen tilikausi</t>
  </si>
  <si>
    <t xml:space="preserve">* Erittele tarkemmin tuottojen ja kulujen sisältö. </t>
  </si>
  <si>
    <t xml:space="preserve">Laskelma on laadittava tilinpäätöksen laatimisen yhteydessä, koska  se on osa virallista tilinpäätöstä. </t>
  </si>
  <si>
    <t xml:space="preserve">Jälkilaskelmaa ei liitetä yhteisön julkiseen tilinpäätökseen. </t>
  </si>
  <si>
    <t>Jälkilaskelma säilytetään yhdessä tilinpäätöstietojen kanssa vastaavan säilytysajan.</t>
  </si>
  <si>
    <t>Vuokrataloyhteisön jälkilaskelma</t>
  </si>
  <si>
    <r>
      <t xml:space="preserve">Muut yhteisön rahoitukseen vaikuttavat tapahtumat </t>
    </r>
    <r>
      <rPr>
        <b/>
        <sz val="11"/>
        <rFont val="Verdana"/>
        <family val="2"/>
      </rPr>
      <t>(omakustannusperiatteen alainen toiminta)</t>
    </r>
  </si>
  <si>
    <r>
      <t xml:space="preserve">Yhteisön muu toiminta </t>
    </r>
    <r>
      <rPr>
        <b/>
        <sz val="11"/>
        <rFont val="Verdana"/>
        <family val="2"/>
      </rPr>
      <t>(esim. hoivapalvelut)</t>
    </r>
  </si>
  <si>
    <t>Tarkistuslaskelmat tilinpäätöksen lukuihin</t>
  </si>
  <si>
    <t>Tuloslaskelmaluvut tilinpäätöksestä</t>
  </si>
  <si>
    <t>Tuotot (+)</t>
  </si>
  <si>
    <t>Kulut (-)</t>
  </si>
  <si>
    <t>Poistot (-)</t>
  </si>
  <si>
    <t>Tilinpäätössiirrot (+/-)</t>
  </si>
  <si>
    <t>Tilikauden tulos</t>
  </si>
  <si>
    <t>Jälkilaskelman tuotot</t>
  </si>
  <si>
    <t>Jälkilaskelman kulut</t>
  </si>
  <si>
    <t>Jälkilaskelman tulos</t>
  </si>
  <si>
    <t>Erotus</t>
  </si>
  <si>
    <t>Taseeseen aktivoidut kulut (investoinnit)</t>
  </si>
  <si>
    <t>Pysyvät vastaavat, tilikausi (+)</t>
  </si>
  <si>
    <t>Poistot (+)</t>
  </si>
  <si>
    <t>Saldo</t>
  </si>
  <si>
    <t>Pysyvät vastaavat, edell. tilikausi (+)</t>
  </si>
  <si>
    <t>Tilikauden muutos (aktivoinnit)</t>
  </si>
  <si>
    <t>Taseeseen aktivoidut, omakustannusvuokraustoiminta (+/-)</t>
  </si>
  <si>
    <t>Taseeseen aktivoidut, muu vuokraustoiminta (+/-)</t>
  </si>
  <si>
    <t>Taseeseen aktivoidut, muu toiminta (+/-)</t>
  </si>
  <si>
    <t>Lainojen lyhennykset ja nostot</t>
  </si>
  <si>
    <t>Pitkäaikainen vieras pääoma, tilikausi (lainat) (+)</t>
  </si>
  <si>
    <t>Lyhytaik.lainat (+)</t>
  </si>
  <si>
    <t>Pitkäaikainen vieras pääoma, edell. tilikausi (+)</t>
  </si>
  <si>
    <t>Lyhytaik.lainat, edell.tilikausi (+)</t>
  </si>
  <si>
    <t>Lainojen muutokset (nostot ja lyh.)</t>
  </si>
  <si>
    <t>Lainojen nostot ja lyh, omakustannusvuokraustoiminta (+/-)</t>
  </si>
  <si>
    <t>Lainojen nostot ja lyh, muu vuokraustoiminta (+/-)</t>
  </si>
  <si>
    <t>Lainojen nostot ja lyh, muu toiminta (+/-)</t>
  </si>
  <si>
    <t xml:space="preserve">Opo:n muutokset </t>
  </si>
  <si>
    <t>Esim. SVOP-rahasto, tilikausi (+)</t>
  </si>
  <si>
    <t>SVOP-rahasto, edell.tilikausi (+)</t>
  </si>
  <si>
    <t>Tilikauden muutos</t>
  </si>
  <si>
    <t>Opo:n muutokset, omakustannusvuokraustoiminta</t>
  </si>
  <si>
    <t>Opo:n muutokset, muu vuokraustoiminta</t>
  </si>
  <si>
    <t>Opo:n muutokset, muu toiminta</t>
  </si>
  <si>
    <t xml:space="preserve">Muiden taseen erien muutokset </t>
  </si>
  <si>
    <t>Tilikausi (+)</t>
  </si>
  <si>
    <t>Edellinen tilikausi (+)</t>
  </si>
  <si>
    <t xml:space="preserve">Tilikauden muutos </t>
  </si>
  <si>
    <t>Laskelmassa esitetty</t>
  </si>
  <si>
    <t>Edellisten tilikausien yli-/alijäämät</t>
  </si>
  <si>
    <t>Edellisten tilikausien yli- tai alijäämät laskelmassa</t>
  </si>
  <si>
    <t>Taseen rahoitusasema, edell.tilikausi</t>
  </si>
  <si>
    <t>Omakustannusvuokrauksen kumulatiiviset jäämät</t>
  </si>
  <si>
    <r>
      <t>€/m</t>
    </r>
    <r>
      <rPr>
        <vertAlign val="superscript"/>
        <sz val="11"/>
        <rFont val="Verdana"/>
        <family val="2"/>
      </rPr>
      <t>2</t>
    </r>
    <r>
      <rPr>
        <sz val="11"/>
        <rFont val="Verdana"/>
        <family val="2"/>
      </rPr>
      <t>/kk</t>
    </r>
  </si>
  <si>
    <r>
      <rPr>
        <b/>
        <sz val="11"/>
        <rFont val="Verdana"/>
        <family val="2"/>
      </rPr>
      <t>HUOM!</t>
    </r>
    <r>
      <rPr>
        <sz val="11"/>
        <rFont val="Verdana"/>
        <family val="2"/>
      </rPr>
      <t xml:space="preserve">
Jälkilaskelmien laatimisvelvollisuus vuodesta 2017 alkaen. </t>
    </r>
  </si>
  <si>
    <t>Lyhytaikainen vieras pääoma (+)</t>
  </si>
  <si>
    <t>Seuraavan tilikauden lainanlyhennykset (-)</t>
  </si>
  <si>
    <t>Tilinpäätös</t>
  </si>
  <si>
    <t xml:space="preserve">ARAn jälkilaskelmamalli toimii apuvälineenä vuokrataloyhteisöjen jälkilaskelmien laadinnassa. Yhteisöt voivat laatia myös muunlaisia jälkilaskelmia, mutta niiden on täytettävä laissa säädetyt vaatimukset. </t>
  </si>
  <si>
    <t>Jälkilaskelman mukaisen yli- ja alijäämän huomioiminen vuokrissa</t>
  </si>
  <si>
    <t>Jälkilaskelman osoittama yli- tai alijäämä vähennettynä varautumiseen kerätyillä varoilla on otettava huomioon seuraavien vuosien vuokranmäärityksessä. Yli- tai alijäämää voidaan huomioida 3-5 vuoden ajanjaksolla, jotta vuokrien kehitys pysyy tasaisena.</t>
  </si>
  <si>
    <t>Asuntojen taloudellinen käyttöaste (%) lasketaan jakamalla toteutuneet vuokra- ja vesimaksutuotot vuokrattavissa olevien asuntojen potentiaalisilla vuokra- ja vesimaksutuotoilla. Budjetoitua tyhjäkäyttövarausta ei huomioida käyttöastetta laskettaessa. Peruskorjauksen vuoksi tyhjillään olevat asunnot jätetään laskennan ulkopuolelle.</t>
  </si>
  <si>
    <t>Käyttöaste %</t>
  </si>
  <si>
    <t>Tilikauden toteutuneet muut käyttökorvaukset. Käyttökorvauksia ovat mm. sauna- ja pesutupamaksut. Käyttökorvauksina perittävien tuottojen on vastattava niistä aiheutuneita kuluja. Kellari- ja ullakkokomeroista ei peritä asukkailta erillistä korvausta, jos ne on alun perin rakennettu kaikkia huoneistoja varten.</t>
  </si>
  <si>
    <t>Hankintamenojen ylitys</t>
  </si>
  <si>
    <t>Luottotappioihin kirjattavat vuokrasaamiset ja suoritukset luottotappioihin kirjatuista vuokrasaamisista. Vuokrasaatava voidaan kirjata kuluksi silloin, kun saatavaa ei ole maksettu perimisyrityksistä huolimatta. Kirjanpito- ja verolait edellyttävät, että luottotappioksi kirjaamisen perusteet on dokumentoitu saatavan kuluksi kirjaamisen yhteydessä.</t>
  </si>
  <si>
    <t>Vuokran tasaus, erityisryhmäkohteet</t>
  </si>
  <si>
    <t xml:space="preserve">Omarahoitusosuuden korko, 1.7.2018 tai sen jälkeen rahoitetut kohteet </t>
  </si>
  <si>
    <t xml:space="preserve"> ARAn lainapäätöksessä kohteen hankinta-arvoon hyväksytylle omarahoitusosuudelle saa laskea vuokriin sisällytettäväksi vuotuisen koron. Jos kohteen rakentamisen (hankinnan, peruskorjaamisen) omarahoitusosuutta ei ole katettu lainalla, voi 1.7.2018 tai sen jälkeen rahoitettujen kohteiden osalta yhtiölle alkaa kertymään ylijäämää omarahoitusosuuden koron ja hyväksytyn tuoton tuloutuksen enimmäismäärien erotuksesta. 1.7.2018 tai sen jälkeen hyväksytyissä korkotukilainoissa omarahoitusosuuden korko on enintään 6 %, mutta tuotontuloutussäännösten mukaan hyväksyttävä tuloutettava tuotto on edelleen 4 %. Jos omarahoitusosuuden korko lasketaan vuokriin enimmäismäärän mukaisesti ja omarahoitusosuuden korkona kerättäviä varoja maksetaan ulos yhtiöstä tuoton tuloutuksena, jää omarahoitusosuuden ja tuoton tuloutuksen enimmäismäärien erotus 2 % yhtiöön ylijäämäksi. Tätä ylijäämää ei tarvitse palauttaa asukkaiden vuokriin, vaan sen voi käyttää uusien korkotukilainojen (esim. uudiskohteiden) omarahoitusosuuksien kattamiseen. Kertynyt ylijäämä jätetään "korvamerkittyinä" varoina rahoitusvuokraan ylijäämäksi. Tästä ylijäämästä yhteisön on pidettävä erillistä kirjanpitoa, jotta yhteisö voi todentaa esim. haettaessa korkotukilainaa uudiskohteen rakentamiseen, mistä omarahoitusosuuteen käyttävät varat ovat kertyneet. </t>
  </si>
  <si>
    <t xml:space="preserve">Jälkilaskelman mukaiset kumulatiiviset yli- ja alijäämät tarkistetaan tilinpäätöksen lukuihin. </t>
  </si>
  <si>
    <t>Vaihtuvat vastaavat</t>
  </si>
  <si>
    <t>Taseen vaihtuvat vastaavat "rahat- ja pankkisaamiset, rahoitusarvopaperit ja lyhyt- ja pitkäaikaiset saamiset jne." yhteensä.</t>
  </si>
  <si>
    <t>Vuokravakuudet</t>
  </si>
  <si>
    <t xml:space="preserve">Taseen lyhytaikainen vieras pääoma yhteensä. </t>
  </si>
  <si>
    <t>Tilinpäätöksestä seuraavan tilikauden aikana tehtävät lainanlyhennykset.</t>
  </si>
  <si>
    <t>Rakenteilla olevien tai valmistuvien kohteiden esittäminen jälkilaskelmassa</t>
  </si>
  <si>
    <t>Taseen rahoitusasema +/-</t>
  </si>
  <si>
    <t>Koko yhteisön kumulatiivinen rahoitusyli- /alijäämä (yhteisön perustamisesta lähtien kertynyt).</t>
  </si>
  <si>
    <t>Kokonaisjäämä</t>
  </si>
  <si>
    <t xml:space="preserve">Edellisen tilikauden taseen rahoitusasemaan sisältyvät luvut, joita ovat hoito-, rahoitusmenojen-, varautumisten ym. jäämät, siirretään edellisen vuoden jälkilaskelmasta tilikauden jälkilaskelmaan. Jos edellisen tilikauden taseen rahoitusasema ei ole selvillä, on se laskettava vastaavalla tavalla, mitä tilikauden taseen rahoitusasema. Jälkilaskelmassa edellisen tilikauden yli-/alijäämät on täsmättävä edellisen tilikauden taseen rahoitusasemaan (kumulatiiviseen yli-/alijäämään). </t>
  </si>
  <si>
    <t>Laskelman laatimisen perusteet</t>
  </si>
  <si>
    <t>Poistot</t>
  </si>
  <si>
    <t>Jälkilaskelmassa huomioidaan rahan todellinen liikkuminen, ei esimerkiksi kirjanpidollisia eriä kuten asuintalovarausta tai poistoja.</t>
  </si>
  <si>
    <t>Kohdekohtaiset jälkilaskelmat</t>
  </si>
  <si>
    <t>Kirjanpito</t>
  </si>
  <si>
    <t>Taseeseen aktivoidut, muu (vuokraus)toiminta</t>
  </si>
  <si>
    <t xml:space="preserve">Rakenteilla olevien/valmistuneiden kohteiden taseen arvot esitetään jälkilaskelmassa pääsääntöisesti pysyvien vastaavien muutoksena (lisäys: maa- ja vesialueet, rakennukset jne.). Jos kohde rakennetaan erillisenä asunto-osakeyhtiönä eikä kohde kuulu emoyhtiöön, ei kohteen lukuja voida huomioida emoyhtiön tilinpäätöksessä ja jälkilaskelmassa. Jos kohde sulautetaan kesken vuoden emoyhtiöön, on yhteisön laadittava kaksi eri jälkilaskelmaa, toinen kohteesta ennen emoyhtiöön sulauttamista ja toinen laskelma sulautumisen jälkeisistä tapahtumista. Asukkaille voi esittää laskelmien yhdistelmän tarvittaessa. </t>
  </si>
  <si>
    <t>Edellisten tilikausien yli-/alijäämä yhteensä</t>
  </si>
  <si>
    <t>Seuraavina vuosina vuokrissa huomioitava yli-/alijäämä yhteensä (+/-)</t>
  </si>
  <si>
    <t xml:space="preserve">Edellisen tilikauden jälkilaskelmasta siirtyvä "omakustannusvuokraustoiminnan investoinnit ja niiden rahoitus sekä investointien realisointi" -jäämä. Investointien jäämää ei siirretä asukkaiden tuleviin vuokriin. </t>
  </si>
  <si>
    <t>Jos vuokratalon omistaja (esim. kunta) on ensivuokrannut kohteen tai asuntoja toiselle yhteisölle (esim. hoivapalveluyritys), joka jälleenvuokraa asunnot asukkaille, on vuokratalon omistajan laadittava jälkilaskelma siten, että siitä käy ilmi asukkaan maksama vuokra ja kaikki sillä katetut kulut. Jälkilaskelma on siis laadittava sekä vuokratalon omistajan että ensivuokralaisen kirjanpidon tietoihin perustuen. Omistajan ja ensivuokralaisen sopimuksessa on hyvä sopia, milloin jälkilaskelmaa varten tarvittavat tiedot toimitetaan. Omakustannusperiaate koskee sekä omistajan että ensivuokraajan asukkailta perimää vuokraa.</t>
  </si>
  <si>
    <t xml:space="preserve">Omakustannusperiaatteen alaisen, ulkoisella rahoituksella rahoitetun ja vapaan (vuokran)määrityksen alaisen toiminnan jäämä yhteensä. </t>
  </si>
  <si>
    <t>Kokonaisjäämän ja taseen rahoitusaseman (yhteisön kumulatiivisen jäämän) erotus. Jos erotus ei ole 0 €, tarkista, että jälkilaskelmassa on huomioitu kaikki rahoitukseen vaikuttaneet tapahtumat. Erityisesti huomioi, täsmääkö aktivoinnit, lainojen lyhennykset ja nostot, oman pääoman muutokset ja onko yhteisön muun vuokraustoiminnan ja muun toiminnan tuotot ja kulut sisällytetty laskelmaan.</t>
  </si>
  <si>
    <t xml:space="preserve">Kulut yhteensä vuokrien tasauksen jälkeen. </t>
  </si>
  <si>
    <t xml:space="preserve">Omakustannusvuokrauksen alaisen toiminnan rahoitusjäämät yhtiön perustamisesta lähtien. </t>
  </si>
  <si>
    <t xml:space="preserve">Käyttö- ja luovutusrajoitusten alaiset kohteet ja milloin ne vapautuvat esim. vuokranmäärityksen rajoituksista, voi tarkastaa ARAn verkkosivujen verkkoasioinnista (www.ara.fi &gt;  Verkkoasiointi &gt; ARAn verkkoasiointi). Lyhyt taulukko eri rajoituksista ("Valtion tukemien lainojen käyttö- ja luovutusrajoitukset") on esitetty ARAn verkkosivuilla www.ara.fi &gt; ARA-asuntokanta &gt; Käyttö- ja luovutusrajoitukset . </t>
  </si>
  <si>
    <t>Lain säännös</t>
  </si>
  <si>
    <t>Jälkilaskelman laatimisvelvollisuus</t>
  </si>
  <si>
    <t>Luovutustappiot rahoitusarvopapereista</t>
  </si>
  <si>
    <t xml:space="preserve">Esitetään korko- ja muissa rahoituskuluissa. </t>
  </si>
  <si>
    <t>Sijoitukset</t>
  </si>
  <si>
    <t xml:space="preserve">Kiinteistön ylläpidosta ja hoidosta syntyvät kulut, joita ei voi sisällyttää mihinkään edellä olevaan kohtaan (esim. maksettu vahingonkorvaus). Vuokriin ei kuitenkaan saa sisällyttää lainvastaisesta toiminnasta aiheutuneita kuluja kuten esim. laittomasta irtisanomisesta määrättyä vahingonkorvausta. Henkilöstö- ja hallintokulut esitetään niille varatuilla riveillä. </t>
  </si>
  <si>
    <t xml:space="preserve">Omakustannusperiaatteen alainen vuokra, joka peritään asukkailta. Tämä koskee kohdekohtaista vuokranmäärityslaskelmaa. Vuokraan ei sisällytetä uudiskohteiden investointien kustannuksia.  Tasausryhmän ja yhteisön omakustannusvuokra on keskimääräinen vuokra. </t>
  </si>
  <si>
    <t>Vuokran korotus vuokrasopimuksessa</t>
  </si>
  <si>
    <t xml:space="preserve">Vuokrat korotetaan myös omakustannusperiaatteen mukaan vastaavalla tavalla, miten vuokranmäärityslaskelmat laaditaan. </t>
  </si>
  <si>
    <t>Vuokran korotuskirje</t>
  </si>
  <si>
    <t xml:space="preserve">Vuokrien korotuksesta on ilmoitettava asukkaille 2 kk ennen kuin uusi vuokra astuu voimaan. </t>
  </si>
  <si>
    <t xml:space="preserve">Yhteisön omistuksessa oleville keskinäisille kiinteistöosakeyhtiöille ja asunto-osakeyhtiöille maksetut rahoitusvastikkeet. Maksetut rahoitusvastikkeet ilmoitetaan kokonaisuudessaan tässä kohdassa eikä kulujen erittely kiinteistö-/asunto-osakeyhtiön kirjanpidosta ole tarpeen. </t>
  </si>
  <si>
    <t xml:space="preserve">Jälkilaskelmassa esitetään vuokratuotot toteutuneiden tuottojen perusteella. Tyhjäkäyttöä ei siten esitetä jälkilaskelmassa. </t>
  </si>
  <si>
    <t xml:space="preserve">Jälkilaskelmassa esitetään, miten paljon vuokrissa on kertynyt varoja varautumisiin (Huom! Tyhjistä asunnoista ei kerry varoja varautumisiin). Jos vuokranmäärityslaskelmassa ei ole esitetty kerättäväksi varoja varautumisiin, ei niitä voida esittää myöskään jälkilaskelmassa. Varautumisten määrän on perustuttava todellisiin erääntyviin kustannuksiin (esim. PTS-suunnitelmat). Varautua voi korjauksiin, joita toteutetaan tietyn aikavälin kuluessa ja joiden rahoittaminen kerralla nostaisi vuokria kohtuuttomasti. Nämä toimenpiteet ovat laajoja koko kiinteistöä koskevia suurehkoja korjauksia tai perusparannuksia. Menoihin varautumalla voidaan vaikuttaa siihen, että vuokrien kehitys on tasaista eikä korjaus tai perusparannus toteutuessaan aiheuta merkittävää vuokran korotusta. Varautumisen sallitut enimmäismäärät ovat esitetty erikseen. </t>
  </si>
  <si>
    <t xml:space="preserve">Jälkilaskelmassa esitetään taseen rahoitusasemassa edellisen tilikauden rahoitusyli- ja alijäämä. Vuoden 2016 ylijäämät voi poikkeuksellisesti siirtää suoraan varautumisiin kertyneisiin varoihin. Jos yhteisölle on kertynyt alijäämää, on se esitettävä hoito- tai rahoituskuluihin kertyneeksi. </t>
  </si>
  <si>
    <t>Kohde</t>
  </si>
  <si>
    <t xml:space="preserve">Kohde voi muodostua useista eri rakennuksista (taloista). </t>
  </si>
  <si>
    <t>Vuokranmääritysyksikkö</t>
  </si>
  <si>
    <t>Tasausryhmä</t>
  </si>
  <si>
    <t>Asuintalovaraus</t>
  </si>
  <si>
    <t>Asuintalovaraus on asunto- ja kiinteistöosakeyhtiöiden käytössä oleva kirjanpidollinen erä, jolla voi vaikuttaa yhtiön verotettavan tuloksen määrään. Asuintalovarauksen muodostaminen ja purkaminen käsitellään tilinpäätöksessä yhtiötasolla ainoastaan yhtiön verotukseen vaikuttavana kirjauksena. Varautumisena kerätyistä vuokrista ei käytetä vuokranmäärityksessä nimitystä asuintalovaraus. Myöskään asuintalovarauksen muodostamista ja purkamista ei sisällytetä kohteiden vuokraan. Vuokranmääritys- ja jälkilaskelmissa ei esitetä asuintalovarausta millään tavalla.</t>
  </si>
  <si>
    <t>Varautumisena kerätyt varat ja niiden käyttö</t>
  </si>
  <si>
    <t>Varautumisena kerätyt varat täytyy pitää erillään muista rahavaroista ja niitä ei saa pysyvästi käyttää muuhun tarkoitukseen. Varautumisena kerättyjen varojen määrä ja niiden vuosittainen käyttö pitää pystyä osoittamaan ja varautumista vastaava rahamäärä täytyy olla todettavissa yhteisön taseen rahoitusomaisuudessa. Kertyneitä varoja voi väliaikaisesti käyttää uusia ARA-vuokra-asuntoja rakennettaessa rakentamisen aikaiseen rahoitukseen. Asukkaiden vuokrista kertyneitä varoja ei kuitenkaan saa käyttää uudistuotannon tai hankinnan rahoitukseen pysyvästi. Varautumisesta lainatut varat on palautettava alkuperäiseen tarkoitukseen heti, kun korkotukilaina on nostettu ja omarahoitusosuus on katettu.</t>
  </si>
  <si>
    <t>Tukiluokat</t>
  </si>
  <si>
    <t xml:space="preserve">Erityisryhmien investointiavustuskohteiden tukiluokat on esitetty ARAn verkkosivuilla www.ara.fi &gt; Lainat ja avustukset &gt; Erityisryhmien investointiavustus  hakuohjeessa nimeltään "Avustus erityisryhmien asunto-olojen parantamiseksi". ARAn avustuspäätöksessä esitetään, mihin tukiluokkaan asunnot kuuluvat. </t>
  </si>
  <si>
    <r>
      <t>Huoneistoala (m</t>
    </r>
    <r>
      <rPr>
        <b/>
        <vertAlign val="superscript"/>
        <sz val="11"/>
        <rFont val="Verdana"/>
        <family val="2"/>
      </rPr>
      <t>2</t>
    </r>
    <r>
      <rPr>
        <b/>
        <sz val="11"/>
        <rFont val="Verdana"/>
        <family val="2"/>
      </rPr>
      <t>)</t>
    </r>
    <r>
      <rPr>
        <b/>
        <sz val="11"/>
        <color theme="1"/>
        <rFont val="Verdana"/>
        <family val="2"/>
      </rPr>
      <t>:</t>
    </r>
  </si>
  <si>
    <t>Seuraavina vuosina vuokrissa huomioitava yli-/alijäämä, hoito- ja rahoituskulut yhteensä (+/-)</t>
  </si>
  <si>
    <t>Kohteen/vuokranmääritysyksikön nimi / tunniste:</t>
  </si>
  <si>
    <t xml:space="preserve">Kohteet suositellaan pidettäväksi omina vuokranmääritysyksikköinään (kohteina). Kuhunkin vuokranmääritysyksikköön laaditaan yksi vuokranmäärityslaskelma ja yksi jälkilaskelma. Jos yhteisö kuitenkin haluaa tasata samaa tukiluokkaa olevien asuntojen vuokrat, on se mahdollista. Lisätietoja tukiluokista saa ARAn verkkosivuilta https://www.ara.fi &gt; Lainat_ja_avustukset &gt; Erityisryhmien_investointiavustus. </t>
  </si>
  <si>
    <t xml:space="preserve">Jälkilaskelma tuli laatia ensimmäisen kerran vuoden 2017 vuokrista. Laskelmien laatiminen on pakollista. Jos yhteisö ottaa käyttöön tämän uuden jälkilaskelma-mallipohjan, on aiemmilta vuosilta kertyneet yli- ja alijäämät, edellisten tilikauden taseen rahoitusasema sekä tarkistuslaskelmat tilinpäätöksen lukuihin siirrettävä tähän uuteen laskelmaan manuaalisesti. </t>
  </si>
  <si>
    <t xml:space="preserve">Jos vuokravakuudet ovat kirjanpidossa kirjattu lyhytaikaiseen vieraaseen pääomaan, esitetään vuokravakuudet ainoastaan taseen rahoitusasemassa, mutta jos ne sisältyvät tilinpäätöksessä pitkäaikaisiin velkoihin, esitetään vuokravakuudet muissa yhteisön rahoitukseen vaikuttavissa tapahtumissa.  </t>
  </si>
  <si>
    <t>Luovutusvoitot ja -tappiot rahoitusarvopapereista</t>
  </si>
  <si>
    <t xml:space="preserve">Sijoituksista aiheutuneet luovutusvoitot esitetään jälkilaskelmassa rahoitusvuokran alla korko- ja muissa rahoitustuotoissa ja luovutustappiot muissa korko- ja rahoituskuluissa. </t>
  </si>
  <si>
    <t xml:space="preserve">Sijoitukset sisältyvät aktivoituihin kuluihin (pysyvien vastaavien muutokseen kahden tilikauden välillä), joten niitä ei esitetä erikseen. Ks. Luovutusvoitot ja -tappiot. </t>
  </si>
  <si>
    <t>Ensivuokralainen</t>
  </si>
  <si>
    <t xml:space="preserve">Ensivuokralainen voi olla esim. hoivapalveluyritys, jonka kanssa omistaja (esim. kunta) on tehnyt sopimuksen tilojen vuokraamisesta. Ensivuokralainen vuokraa asunnot edelleen asukkaille. </t>
  </si>
  <si>
    <t>ARAn lainapäätöksessä kohteen hankinta-arvoon hyväksytylle omarahoitusosuudelle saa laskea vuokriin sisällytettäväksi vuotuisen koron. Omarahoitus_x0002_osuuden korko on aravalainoitetuissa kohteissa sekä 30.6.2018 tai sitä ennen hyväksytyissä korkotukilainoitetuissa kohteissa enintään 4 prosenttia. 1.7.2018 tai sen jälkeen hyväksytyissä korkotukilainoitetuissa kohteissa omarahoitusosuuden korko on enintään 6 prosenttia. Omarahoitusosuus voi olla osakkeen omistajan yhtiölle antamaa osakepääomaa tai rahastosuoritus. Omarahoitusosuus voidaan kattaa myös omistajan tai muun tahon antamalla lainalla taikka yhtiön ottamalla pankkilainalla. Jos omarahoitusosuus katetaan omistajan tai muun tahon antamalla lainalla, lainasta saa maksaa enintään korkotuki- tai arava-asetuksessa säädetyn enimmäismäärän mukaista vuotuista korkoa. Jos laina on sovittu lyhennettäväksi, lainan vuotuinen korko ja lyhennys yhteensä, laskettuna kohteen vahvistetusta omarahoitusosuudesta, ei saa ylittää asetuksessa säädetyn koron enimmäismäärää 4 %:a.</t>
  </si>
  <si>
    <t>Ruutujen kiinnittäminen (otsikot siirtyvät taulukkoa vieritettäessä)</t>
  </si>
  <si>
    <t xml:space="preserve">Tarvittaessa ruudut voi kiinnittää siten, että taulukkoa alaspäin ja sivusuunnassa vieritettäessä yhteisön tai kohteen nimet siirtyvät mukana. Ruutujen kiinnittämisen voi tehdä seuraavasti esim. ruudussa B4: Näytä &gt; Kiinnitä ruudut. Kun ruudut halutaan vapauttaa, vapautus tehdään myös ruudussa B4: Näytä &gt; Kiinnitä ruudut &gt; Vapauta ruudut.  </t>
  </si>
  <si>
    <t>Fuusion käsittely jälkilaskelmalla</t>
  </si>
  <si>
    <t xml:space="preserve">Sulautuvan yhteisön pysyvät vastaavat (rakennukset, sijoitukset jne.), vaihtuvat vastaavat (rahat ja pankkisaamiset jne.), vieras pääoma jne. kirjataan kirjanpidossa sulautuvan yhteisön kirjanpitoon. Jälkilaskelmalla esitetään taseen luvuista kahden eri tilikauden välillä tapahtuneet muutokset vastaavalla tavalla kuten normaalitilanteessa. Fuusiovoitto ja -tappio esitetään jälkilaskelmalla liiketoiminnan muissa tuotoissa tai kuluissa. Ks. Rakenteilla olevien tai valmistuvien kohteiden esittäminen jälkilaskelmassa. </t>
  </si>
  <si>
    <t>Edellisten tilikausien yli-/alijäämä, varautuminen perusparannus-, ylläpito- ja hoitokustannuksiin</t>
  </si>
  <si>
    <t>Osinko tai oman pääoman palautus (-)</t>
  </si>
  <si>
    <t xml:space="preserve">S-posti: valvonta (at) ara.fi, puh.vaihde 029 525 0800. Laskelmaa koskevat huomautukset / muutosehdotukset voi lähettää em. sähköpostiosoitteeseen. </t>
  </si>
  <si>
    <t xml:space="preserve">Laskelmassa esitetään erikseen omakustannusperiaatteen alaisen toiminnan huoneistoala ja vapaan vuokranmäärityksen alainen huoneistoala. Huoneistoalat saa ARAn päätöksestä. </t>
  </si>
  <si>
    <t xml:space="preserve">Summa otetaan suoraan edellisen tilikauden jälkilaskelmasta kohdasta "seuraavina vuosina vuokrissa huomioitava yli-/alijäämä" tai "seuraavalle tilikaudelle siirtyvä yli-/alijäämä". Summa on edellisiltä tilikausilta kertynyt kumulatiivinen yli- ja alijäämä.  Hoito- ja rahoitusvuokrien sekä varautumisten jäämät esitetään erikseen. </t>
  </si>
  <si>
    <t>Vuokratalon hallintoon kohdistuvat kulut, jotka perustuvat yritysten kanssa laadittuihin sopimuksiin tai laskutuksiin. Arvoltaan merkittävimmät ostettavat palvelut on kilpailutettava korkotukilain 13 b §:n / aravarajoituslain 7 b §:n mukaisesti. Hallinnon kuluista ei pääsääntöisesti suoriteta ennakonpidätystä. Hallintokuluja ovat esim. asukkaiden valinnasta aiheutuneet kulut, taloushallinto-, tilitarkastus-, lakimies-, ict-, pankki- ja postitus-, viestintä, matka-, lehtikulut ja jäsenmaksut.</t>
  </si>
  <si>
    <t xml:space="preserve">Kiinteistön hoito- ja ylläpitokulujen kattamiseksi vuokranmäärityskaudella nostettavaksi suunnitellut hoitolainat. Jotta hoitokulujen kattamiseksi nostetut lainat ovat eriteltävissä muista lainoista, ne on eriteltävä kirjanpidossa eri tileille kuin muut lainat. </t>
  </si>
  <si>
    <t>Vuokratalon omistajan on toimittajatahosta riippumatta kilpailutettava arvoltaan merkittävimmät hankkimansa isännöinti-, hallinto-, huolto- ja muut kiinteistönhoitopalvelut sekä kunnossapitotyöt, joiden kattamista varten peritään tai on tarkoitus periä vuokraa. Jos hankinnan arvo ilman arvonlisäveroa ylittää julkisista hankinnoista annetun lain (348/2007) 15 §:n 1 kohdassa säädetyn kansallisen kynnysarvon, se on kilpailutettava, jollei pakottavista kiireellisistä syistä tai muusta laista muuta johdu. Hankintaa ei saa jakaa eriin, osittaa tai laskea poikkeuksellisin menetelmin lain soveltamisen välttämiseksi.</t>
  </si>
  <si>
    <t>Kerätyillä varautumisilla katetut ylläpito- ja hoitokulut</t>
  </si>
  <si>
    <t>Yhteishallintolain mukaan asukkaille on esitettävä vuosittain vuokranmääritysyksiköittäin laaditut vuokranmäärityslaskelmat. Samassa yhteydessä esitetään myös jälkilaskelmat. ARA suosittelee, että jälkilaskelmat laaditaan vastaavalla tavalla kuin vuokranmäärityslaskelmat. Jos vuokranmäärityslaskelmat on laadittu vuokranmääritysyksiköittäin, myös jälkilaskelmat on hyvä laatia vuokranmääritysyksiköittäin. Jos vuokranmääritysyksikköjä ei ole, vuokrat määritellään pääsääntöisesti kohdekohtaisesti.</t>
  </si>
  <si>
    <t>Rahoituskulujen määrityksen lähtökohtana on tuettavien asuntojen ja muiden tuettavien tilojen (esimerkiksi palvelutilojen) kohteen hankinta-arvo, joka on vahvistettu ARAn hyväksymien rakennus- ja tonttikustannusten perusteella. Hankinta-arvo käy ilmi kohteen kustannusten tarkistuspäätöksestä.</t>
  </si>
  <si>
    <t>Hoitokuluissa otetaan huomioon hyvän kiinteistönpidon kannalta tarpeelliset ja kohtuulliset arvioon perustuvat kiinteistön vuotuiset menot. Ostettavat palvelut on kilpailutettava muutaman vuoden välein. Myös konsernin sisältä ostettavat palvelut on kilpailutettava muutaman vuoden välein. Itse tuotettujen palvelujen kustannusten on oltava kohtuullisia. Kulut esitetään pääsääntöisesti laskelmassa + merkkisenä.</t>
  </si>
  <si>
    <t>Soluun merkitään vain kiinteistön hoito- ja ylläpitokulujen kattamiseksi nostettujen hoitolainojen lyhennykset. Hoitolainojen lyhennykset voi esittää myös rahoituskuluissa.</t>
  </si>
  <si>
    <t xml:space="preserve">Yhteisöt voivat halutessaan periä yhtä vuokraa sekä hoito- että rahoituskuluihin. Jos varautumiseen kerätyt vuokratuotot sisältyvät samaan vuokraan hoito- ja rahoitusmenojen kanssa, on varautumiseen kerätty vuokran osuus eriytettävä laskelmissa. ARA suosittelee, että vuokrat määritellään erikseen hoito- ja rahoitusvuokraan sekä varautumisiin (koskee myös asukkaiden laskutusta). Näin jälkilaskelman laatiminen helpottuu. </t>
  </si>
  <si>
    <t>Yhteisön/kohteen muusta toiminnasta saatu rahoitus omakustannustoiminnan investointeihin (+)</t>
  </si>
  <si>
    <t>Yhteisön/kohteen muu toiminta ja vapaarahoitteinen vuokraustoiminta voivat tukea omakustannusvuokraustoimintaa muun muassa rahoittamalla omakustannusvuokraustoiminnan investointeja. Tukea saanut investointi merkitään omakustannusvuokraustoiminnan aktivoiduksi kuluksi. Investointiin saatu rahoitus merkitään omakustannusvuokraustoiminnan investointeihin omalle rivilleen Yhteisön/kohteen muusta toiminnasta saatu rahoitus omakustannustoiminnan investointeihin (+).
Muun toiminnan ja vapaarahoitteisen vuokraustoiminnan antama rahoitus merkitään näiden toimintojen laskelmiin kohtaan Muut rahoitusta kerryttävät ja vähentävät tapahtumat (+/-). Näin jälkilaskelmalle jää näkyviin muun toiminnan omakustannusvuokraustoiminnalle antama rahoitus.</t>
  </si>
  <si>
    <t>Osinko tai oman pääoman palautus</t>
  </si>
  <si>
    <t>Katso ohjeen kohta "Tuoton tuloutuksena omistajalle maksettava suoritus"</t>
  </si>
  <si>
    <t xml:space="preserve">Tilikauden toteutuneet hoito- ja (rahoitus)menojen kattamiseksi kerätyt vuokratuotot. Vuokratuotot määräytyvät ylläpito- ja hoitokulujen perusteella, ja jos rahoituskulut ovat sisällytetty samaan vuokraan, myös rahoituskulujen perusteella. (Ks. Ohjeen kohdat rahoitus(vuokra)tuotot ja rahoituskulut.) Omakustannusperiaatteen mukaan vuokrissa ei saa periä ylijäämää lukuun ottamatta varautumisiin kerättäviä varoja (tuotot - kulut = 0 €). Jos yli- ja alijäämää on kertynyt, on se huomioitava asukkaiden tulevissa vuokrissa. ARA suosittelee, että vuokrat määritellään erikseen hoito- ja rahoitusvuokraan sekä varautumisiin (koskee myös asukkaiden laskutusta). Näin jälkilaskelman laatiminen helpottuu. </t>
  </si>
  <si>
    <r>
      <t xml:space="preserve">Vuokra-asuntolainojen ja asumisoikeustalolainojen korkotuesta annetun lain (604/2001, ns. korkotukilaki) 13 c § ja aravarajoituslain (1190/1993) 7 c § mukaan vuokratalon omistajan on laadittava </t>
    </r>
    <r>
      <rPr>
        <b/>
        <sz val="11"/>
        <rFont val="Verdana"/>
        <family val="2"/>
      </rPr>
      <t>koko yhteisöä ja kutakin tasausryhmää</t>
    </r>
    <r>
      <rPr>
        <sz val="11"/>
        <rFont val="Verdana"/>
        <family val="2"/>
      </rPr>
      <t xml:space="preserve"> koskeva jälkilaskelma. Jälkilaskelmat tuli laatia ensimmäisen kerran vuoden 2017 vuokrista. 
Huomioi myös ohjeen kohta Kohdekohtaiset jälkilaskelmat.</t>
    </r>
  </si>
  <si>
    <t>Jälkilaskelma on tilinpäätöshetkellä vuokratuotoista ja niillä katettavista menoista laadittava suoriteperusteinen rahavirtalaskelma.  Koko yhteisön jälkilaskelman luvut otetaan tilinpäätöksen toteutumaluvuista. Kohdekohtaisten sekä tasausryhmien laskelmien luvut otetaan kustannuspaikkakohtaisista tuloslaskelmista ja taseista. Osa taseessa esitetyistä kuluista kuten esim. aktivoidut kulut ja lainat on syytä kirjata kirjanpitoon kustannuspaikkakohtaisesti. Koko yhteisön jälkilaskelma täsmäytetään tilinpäätöksessä taseen rahoitusasemaan.</t>
  </si>
  <si>
    <r>
      <t xml:space="preserve">Käyttö- ja luovutusrajoituksen alaisen kohteen vuokran määritystä koskee </t>
    </r>
    <r>
      <rPr>
        <b/>
        <sz val="11"/>
        <rFont val="Verdana"/>
        <family val="2"/>
      </rPr>
      <t>omakustannusperiaate</t>
    </r>
    <r>
      <rPr>
        <sz val="11"/>
        <rFont val="Verdana"/>
        <family val="2"/>
      </rPr>
      <t>. Omakustannusperiaatteen mukaan vuokraan voidaan sisällyttää kohteen hankinnasta aiheutuneet rahoituskulut ja hyvän kiinteistönpidon mukaiset hoitokulut. Jos yli- tai alijäämää kertyy, on se huomioitava asukkaiden tulevissa vuokrissa. Lisäksi vuokriin voi sisällyttää varautumista perusparannuksiin-, ylläpito- ja hoitokustannuksiin sekä omarahoitusosuudelle perittävää korkoa (omistajan kohteen rakennuttamiseen sijoittama pääoma). Varautumiset on perustuttava todellisiin erääntyviin kustannuksiin (PTS).  
Huom. Jos rakentamisen kustannukset ylittyvät eikä ARA ole hyväksynyt hankintamenon ylitystä lainoitusarvoon, kustannuksia ei saa miltään osin sisällyttää vuokraan eikä ylityksen osalta saa vuokrissa periä omistajan sijoitukselle oman pääoman korkoa.</t>
    </r>
  </si>
  <si>
    <r>
      <t xml:space="preserve">Tasausryhmä voi olla useista eri kohteista tai vuokranmääritysyksiköistä muodostettu ryhmä. Tasausryhmä voi olla myös koko yhteisö, jos yhteisö tasaa kaikkien yhteisöön kuuluvien kohteiden kesken. Kunkin kohteen tai vuokranmääritysyksikön </t>
    </r>
    <r>
      <rPr>
        <b/>
        <sz val="11"/>
        <rFont val="Verdana"/>
        <family val="2"/>
      </rPr>
      <t>vuokranmäärityslaskelmassa</t>
    </r>
    <r>
      <rPr>
        <sz val="11"/>
        <rFont val="Verdana"/>
        <family val="2"/>
      </rPr>
      <t xml:space="preserve"> esitetään  arvioitu vuokran tasaus -summa eli miten paljon kohde maksaa muiden kohteiden kuluja tai vastaavasti saa hyvitystä muilta kohteilta. Vuokran tasaus -summa saadaan kaikkien tasausryhmään kuuluvien kohteiden yhteenlasketuista kuluista käyttäen laskentaperusteena yhtiön ja asukkaiden päätöksen mukaisia tasauksen perusteita (esim. käyttöarvo tai pinta-ala). </t>
    </r>
    <r>
      <rPr>
        <b/>
        <sz val="11"/>
        <rFont val="Verdana"/>
        <family val="2"/>
      </rPr>
      <t>Jälkilaskelmassa</t>
    </r>
    <r>
      <rPr>
        <sz val="11"/>
        <rFont val="Verdana"/>
        <family val="2"/>
      </rPr>
      <t xml:space="preserve"> kunkin kohteen vuokran tasaus -summa lasketaan tasausryhmän toteutuneiden kulujen perusteella.  </t>
    </r>
  </si>
  <si>
    <t xml:space="preserve">Vuokranmääritysyksikkö voi olla useista esim. toisiaan lähellä sijaitsevista ja samoihin aikoihin rakennetuista kohteista muodostettu yksikkö. Yhteisö voi päättää, perustaako vuokranmääritysyksikön vai määritteleekö vuokrat kohteittain. Vuokranmääritysyksikölle tehdään yksi vuokranmäärityslaskelma ja jälkilaskelma. Vuokranmääritysyksikköä perustettaessa on hyvä huomioida, milloin kunkin kohteen vuokranmääritysrajoitukset päättyvät. Jos kohde jää rajoituksista vapauduttuaan vuokranmääritysyksikköön, on sen oltava ylijäämäinen ja ylijäämän toteamiseksi on kyseiseen kohteeseen laadittava erillinen jälkilaskelma. </t>
  </si>
  <si>
    <t xml:space="preserve">Käytännössä ARA-säännökset edellyttävät kohdekohtaista kustannuspaikkakirjanpitoa. Myös taseen luvut kuten esim. lainojen lyhennykset ja aktivoidut kulut on hyvä esittää kohdekohtaisesti myös kirjanpidossa. </t>
  </si>
  <si>
    <t>Korkotuotot ja muut rahoitustuotot</t>
  </si>
  <si>
    <t xml:space="preserve">Tilikauden muut kiinteistön tuotot, joita ei voi sisällyttää mihinkään edellä olevaan kohtaan. </t>
  </si>
  <si>
    <t>Muut rahoitukseen vaikuttavat tapahtumat</t>
  </si>
  <si>
    <t>Muut taseen rahoitustapahtumat, jotka eivät vaikuta omakustannusvuokraustoiminnan tai muun toiminnan yli- tai alijäämiin, esim. vuokravakuudet. Erittele tässä kohdassa esitetyt tapahtumat lisätietoja -kohdassa.</t>
  </si>
  <si>
    <t>Jälkilaskelma on laadittava tilinpäätöksen laatimisen yhteydessä, koska  se on osa virallista tilinpäätöstä. Jälkilaskelmaa ei liitetä yhteisön julkiseen tilinpäätökseen. Jälkilaskelma säilytetään yhdessä tilinpäätöstietojen kanssa vastaavan säilytysajan.</t>
  </si>
  <si>
    <t xml:space="preserve">ARA pyytää vuosittain yleishyödyllisiä yhteisöjä raportoimaan yhteisöjen vuositiedot. Vuositiedoilla tarkoitetaan yhteisön toimintaa ja taloutta koskevia tietoja kuten tilinpäätöstietoja sekä muita tarvittavia lisätietoja. Yleisen valvontatehtävän lisäksi yhteisön ilmoittamien vuositietojen perusteella ARA arvioi myös yhteisön lainansaantikelpoisuutta, jos yhteisö hakee uusia valtion tukemia lainoja tai avustuksia ARAlta. Vuosittain pyydettäviä tietoja ovat esim. tuloslaskelma, tase, julkinen tilinpäätös, toimintakertomus, tase-erittelyt, tuloslaskelmaerittelyt, liitetietoerittelyt, tilintarkastuspöytäkirjat ja muistiot, sijoitussuunnitelma, jälkilaskelmien osoittamat jäämät. Vuositiedoissa annettujen tietojen vastattava jälkilaskelmassa esitettyjä. </t>
  </si>
  <si>
    <t xml:space="preserve">Tilikaudella maksettavaksi tulevat verot ja veronpalautukset. Omakustannusperiaatetta noudatettaessa yleensä ei synny verotettavaa tuloa. Verotettavaa tuloa voi muodostua tuleviin perusparannuksiin-, ylläpito- ja hoitokustannuksiin sekä muihin lain mukaisiin velvoitteisiin varautumisesta. Jos yhteisölle syntyy verotettavaa tuloa edellä mainituista syistä, yhteisö voi tilinpäätöksessä tehdä vastaavan suuruisen asuintalovarauksen asuintalovarauksesta annetun lain (846/1986) enimmäismäärää koskevien säännösten puitteissa. Lisäksi verotettavaa tuloa voi syntyä, jos yhteisön vuosittaiset kiinteistön hankintamenon ja perusparannuksen rahoittamiseksi otettujen lainojen lyhennykset ovat suuremmat kuin pysyvien vastaavien rakennuksista, koneista ja laitteista tehtävät verotuksessa hyväksyttävät enimmäispoistot. </t>
  </si>
  <si>
    <t>Yhteisö ei saa tulouttaa omistajalleen muuta kuin omistajan yhteisöön (esim. osakepääoma) sijoittamille varoille lasketun kohtuullisen tuoton. Kohtuullisen tuoton suuruus on enintään 4 % yhteisön laskentaperusteesta. ARA vahvistaa tuoton laskentaperusteen ja hyväksyttävän tuoton suuruuden yhteisöjen ARAlle antamien vuositietojen (tilinpäätöstietojen) perusteella. Omistajan yhteisöön sijoittamien varojen tuoton laskentaperusteena ovat ne rahana tai muuna yhteisön toimintaan tarvittavana omaisuutena yhteisöön sijoitetut varat, jotka omistaja on tosiasiallisesti itse sijoittanut osakepääomana, osuuspääomana tai muuna niihin rinnastettavana eränä. Yhteisön on itse selvitettävä ja tarvittaessa osoitettava, että varat, jotka se laskentaperusteeseen lukee, ovat omistajan sijoittamia.
Kirjataan jälkilaskelmalle kohtaan "Osinko tai pääoman palautus".</t>
  </si>
  <si>
    <t>Asukkailta perittävällä omakustannusvuokralla ei saa kattaa kuluja, jotka aiheutuvat asukkaille tarjottavista hoiva-, hoito-, ateria- yms. palveluista, vaan niiden kustannukset on katettava erillisillä palvelumaksuilla, jotka esitetään laskelmassa muun toiminnan tuottoina. 
Muuhun toimintaan, kuten palvelutoimintaan, liittyvät tuotot ja kulut on pidettävä erillään kirjanpidossa. Myös taseen erät kuten esim. investoinnit ja lainojen lyhennykset on pystyttävä eriyttämään.</t>
  </si>
  <si>
    <t>Hallinto- ja henkilöstökulujen kohdistamisperiaatteet</t>
  </si>
  <si>
    <t xml:space="preserve">Henkilöstön palkkakulujen kohdistamisen pitää perustua työajanseurantaan, jolla varmistetaan henkilökunnan tosiallisesti omakustannusperusteisen toiminnan hallintotarpeisiin käyttämä työaika. Jos työajanseuranta ei joissakin poikkeustilanteissa ole mahdollista, kulujen kohdistamisen täytyy perustua perusteltuun arvioon kunkin työntekijän työajan käytöstä. Ensisijaisesti hallintokulut ja laskut on kirjanpidossa kohdistettava sille kohteelle, jota ne koskevat. Aina tämä ei ole mahdollista, eli kyseessä on ns. yleishallintokulu (toimitilavuokrat, tietojärjestelmät, koulutukset, työmatkat, mainos- ja markkinointikulut, asiantuntijapalvelut jne.). Tällöin ARA suosittelee tekemään arvion siitä, mikä osa yleishallintokulusta palvelee kutakin yhteisön toimintaa (omakustannusperusteinen toiminta, muu vuokraustoiminta ja muu toiminta). Omakustannusperusteisen toiminnan sisällä yleishallintokulut jaetaan samassa suhteessa kuin henkilöstökulut. </t>
  </si>
  <si>
    <t xml:space="preserve">HUOM!
Jälkilaskelmien laatimisvelvollisuus vuodesta 2018 alkaen. </t>
  </si>
  <si>
    <t>Jälkilaskelmien laatimisen helpottamiseksi on ARA laatinut tarkistuslaskelmat tuloslaskelmalukujen sekä taseen erien täsmäyttämiseksi jälkilaskelmaan. 
Tarkistuslaskelman tarkoitus on osoittaa, onko jälkilaskelmassa esitetyt tuloslaskelman ja taseen luvut oikein. Tuloslaskelman luvut syötetään suoraan koko yhteisön tilinpäätöstiedoista ja kohdekohtaiset luvut kohteiden tuloslaskelmista. Taseen luvuiksi muodostuvat kahden eri tilikauden välillä tapahtuneet muutokset (esim. aktivoinnit = pysyvien vastaavien muutos kahden tilikauden välillä). Taseen luvuista vaihtuvien vastaavien ja lyhytaikaisten velkojen (poislukien lyhytaik.lainojen lyhennykset) lukuja ei esitetä laskelmassa muussa yhteydessä lukuun ottamatta taseen rahoitusasemaa.  
Oman pääoman ja muiden taseen erien muutokset tulee myös esittää jälkilaskelmalla. Näitä ovat esimerkiksi osingon maksu, muutos SVOP-rahastoissa tai pitkäaikaisissa vuokravakuuksisa. Tarkistuslaskelmille ei ole laadittu kaikkia kaavoja valmiiksi näiden muutosten täsmäyttämiseksi. Kaavat tulee laatia tapauskohtaisesti.</t>
  </si>
  <si>
    <t>Verot (+/-)</t>
  </si>
  <si>
    <t>Kokonaisjäämän tarkistus taseen rahoitusasemaan</t>
  </si>
  <si>
    <t>Jälkilaskelmaan syötettyjen lukujen kokonaisjäämä +/-</t>
  </si>
  <si>
    <t>Vapaa vuokraustoiminta ja muu vapaa toiminta; tuoton siirtäminen tukemaan omakustannusvuokraa</t>
  </si>
  <si>
    <t xml:space="preserve">Vapaa vuokraustoiminta ja muu vapaa toiminta voivat tukea omakustannusvuokraa. Tuki ei saa olla lainaa ja lisäselvityksissä tulee antaa tarkempi selvitys asiasta.  Siirretty tuki vähennetään vapaan (vuokraus)toiminnan tuotoista ja lisätään omakustannusvuokraustoiminnan kohtaan "muut kiinteistön tuotot". </t>
  </si>
  <si>
    <t xml:space="preserve">Vuokratuotoissa esitetään asuntojen vuokratuotot. Käyttökorvaukset kuten esim. autopaikkojen vuokrat esitetään erikseen käyttökorvauksissa. </t>
  </si>
  <si>
    <t>Käyttöomaisuuden myyntivoitot ja -tappiot</t>
  </si>
  <si>
    <t>Fuusiovoitto ja -tappio</t>
  </si>
  <si>
    <t xml:space="preserve">Fuusiovoitto ja -tappio esitetään jälkilaskelmalla muissa tuotoissa tai kuluissa, jos se on kirjanpidossa kirjattu tuloslaskelmaan. Taseeseen kirjatut kuten esim. rakennusten lisäykset, esitetään aktivoiduissa kuluissa / tuotoissa. </t>
  </si>
  <si>
    <t>"Yhteisön muu vuokraustoiminta"-kohtaan merkitään tuotot ja kulut omakustannusvuokranmäärityksestä vapaiden ARA-kohteiden, ei ARA-rahoitteisten/vapaarahoitteisten kohteiden sekä liiketilojen osalta. 
Omakustannusperiaatteen alaiseen vuokraustoimintaan, yhteisön muuhun vuokraustoimintaan ja muuhun toimintaan liittyvät tuotot ja kulut on pidettävä erillään kirjanpidossa. Myös taseen erät kuten esim. investoinnit ja lainojen lyhennykset on pystyttävä eriyttämään.</t>
  </si>
  <si>
    <t>Palveluntuottajan vuokraamien ARA-rahoitteisten tilojen tuotot ja kulut</t>
  </si>
  <si>
    <t>Palveluntuottajan vuokraamien ARA-rahoitteisten tilojen tuotot ja kulut merkitään jälkilaskelmalla omakustannusvuokraustoiminnan osioon. 
Vuokranmääritysrajoituksen alaisissa kohteissa palveluntuottajalta perittävä vuokra määritellään vähintään omakustannusperiaatteella tai sitä korkeammaksi markkinaehtoisesti. Lisäksi palveluntuottajalta tulee veloittaa vesi- ja sähkökulut käytön mukaisesti.
Rajoituksista vapautuneiden tai vapaarahoitteisten tilojen vuokratuotot ja kulut merkitään yhteisön muun vuokraustoiminnan osioon. Katso ohjeen kohta "Yhteisön muu vuokraustoiminta (vapaan vuokranmäärityksen kohteet)".</t>
  </si>
  <si>
    <t>(esim. liiketilat ja muut vapaarahoitteiset tilat, ei ARA-rahoitteiset tilat ja kohteet, rajoituksista vapautuneet kohteet)</t>
  </si>
  <si>
    <t>Muistiinpanot (vapaaehtoinen):</t>
  </si>
  <si>
    <t>Tilikauden rahoitusmenojen kattamiseksi kerätyt vuokratuotot. Rahoituskulujen määrityksen lähtökohtana on tuettavien asuntojen ja muiden tuettavien tilojen (esimerkiksi palvelutilojen) kohteen hankinta-arvo, joka on vahvistettu ARAn hyväksymien rakennus- ja tonttikustannusten perusteella. Hankinta-arvo käy ilmi kohteen kustannusten tarkistus_x0002_päätöksestä. Jos vuokrassa peritään erikseen rahoitusvuokraa, täytetään rivit 63-75. Muussa tapauksessa täytä rivit 47-58.</t>
  </si>
  <si>
    <t>Hoitovuokra (ja rahoitusvuokra)</t>
  </si>
  <si>
    <t>Rahoitusvuokra (jos rahoitusvuokra peritään erikseen, täytetään nämä kohdat)</t>
  </si>
  <si>
    <t>Esim. liiketilat ja muut vapaarahoitteiset tilat, ei ARA-rahoitteiset tilat ja kohteet, rajoituksista vapautuneet kohteet</t>
  </si>
  <si>
    <t>Taseeseen aktivoidut kulut tilikauden aikana, uudiskohteet ja perusparantaminen (-), käyttöomaisuuden realisointi (alaskirjaukset) (+)</t>
  </si>
  <si>
    <t>ARA-asuntokannan (vapautuneet/rajoituksen alaiset) kiinteistöjen/osakkeiden myyntivoitto/tappio tilikauden aikana (+/-)</t>
  </si>
  <si>
    <t xml:space="preserve">Pysyviin vastaaviin kirjatut käyttöomaisuuden myynnit (realisoinnit, alaskirjaukset) esitetään jälkilaskelmassa investointien osiossa rivillä Taseeseen aktivoidut kulut tilikauden aikana, uudiskohteet ja perusparantaminen (-) sekä käyttöomaisuuden realisointi (alaskirjaukset) (+).  Tuloslaskelmaan kirjatut myyntivoitot ja -tappiot esitetään rivillä ARA-asuntokannan (vapautuneet/rajoituksen alaiset) kiinteistöjen/osakkeiden myyntivoitto/tappio tilikauden aikana (+/-). Tarkistuslaskelmissa pysyvien vastaavien muutos kahden eri tilikauden välillä sekä tuotot ja kulut on täsmättävä kirjanpitoon. </t>
  </si>
  <si>
    <t>Laskelmassa esitetään ulkoisella rahoituksella katetut kulut kuten uusiin rakennettaviin kohteisiin kohdistuvat kulut ja niiden rakentamista varten nostetut lainat. Investoinneilla ei ole vaikutusta asukkaiden vuokriin. 
Yhteisön/kohteen muu toiminta ja vapaarahoitteinen vuokraustoiminta voivat tukea omakustannusvuokraustoimintaa muun muassa rahoittamalla omakustannusvuokraustoiminnan investointeja. Katso lisätietoja kohdasta Yhteisön/kohteen muusta toiminnasta saatu rahoitus omakustannustoiminnan investointeihin (+).</t>
  </si>
  <si>
    <t>ARA-asuntokannan (vapautuneiden/rajoitusten alaisten) kiinteistöjen/osakkeiden myyntivoitto/tappio (+/-)</t>
  </si>
  <si>
    <t>Käyttö- ja luovutusrajoituksen alaisten sekä rajoituksista vapautuneiden kohteiden ja osakkeiden myynnistä saatu myyntivoitto tai myyntitappio (tuloslaskelmalle kirjattu). </t>
  </si>
  <si>
    <t>Uudiskohteiden rakentamisen ja perusparannuksen kustannukset sekä niihin saatavat avustukset tilikaudella mukaan lukien rakennusaikaiset korot ja muut rakennusaikaiset erät. Käyttöomaisuuden myynnit ja alaskirjaukset (tasetapahtumat).</t>
  </si>
  <si>
    <t>Tämän tiedoston sisältö</t>
  </si>
  <si>
    <t>Omakustannusvuokraustoiminnan käyttöomaisuuden myynnin (realisoinnin tai alaskirjauksen) aiheuttaman myyntivoiton tai myyntitappion kirjaamistapaa jälkilaskelmalle on muutettu.</t>
  </si>
  <si>
    <t xml:space="preserve">Rivi 21: Käyttöomaisuusmyynnin myyntivoittoa ei enää suoraan merkitä muihin kiinteistön tuottoihin. </t>
  </si>
  <si>
    <t>Rivit 97: KOM-myynnistä aiheutuva taseen muutos merkitään riville 97 (hankinnat, myynnit, realisoinnit ja alaskirjaukset samaan soluun).</t>
  </si>
  <si>
    <t>Rivi 102: Tuloslaskelmalle kirjattu KOM-myyntivoitto/tappio merkitään riville 102.</t>
  </si>
  <si>
    <t>Laskelmamallin versionhallinta</t>
  </si>
  <si>
    <t>Pvm</t>
  </si>
  <si>
    <t>Toimenpiteet</t>
  </si>
  <si>
    <t>Julkaisu ara.fi -sivuilla</t>
  </si>
  <si>
    <t>Ohje-välilehdelle on päivitetty KOM-myyntejä, realisointeja ja alaskirjauksia koskevat ohjekohdat.</t>
  </si>
  <si>
    <t>Ohjeita jälkilaskelman laatimisen tueksi</t>
  </si>
  <si>
    <t>Lisätty välilehdet 2023-2026</t>
  </si>
  <si>
    <t>Jälkilaskelmamallipohjat omilla välilehdillään vuosille 2017-2026</t>
  </si>
  <si>
    <t>Varautuminen on sallittua seuraavasti: 
• enintään 1 €/asm2 /kk, jos talon tai asunnon rahoittamiseksi myönnetyn lainan hyväksymisestä arava- tai korkotukilainaksi on kulunut enintään 20 vuotta, 
• enintään 2 €/asm2 /kk, jos talon tai asunnon rahoittamiseksi myönnetyn lainan hyväksymisestä arava- tai korkotukilainaksi on kulunut yli 20 vuotta.</t>
  </si>
  <si>
    <t>Varautumisten enimmäismäärää koskeva ohje päivitetty.</t>
  </si>
  <si>
    <t>Välilehtien järjestys muutettu: ohjeet ja sisällys alussa. Julkaisu ara.fi:hin.</t>
  </si>
  <si>
    <t xml:space="preserve">Vuokrien tasausta koskevat rivit poistettu jälkilaskelmalta. Tasaus ilmoitetaan vuokran määrityslaskelmalla.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</si>
</sst>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 &quot;\ * #,##0.00_-;_-&quot; &quot;\ * \-#,##0.00;_-&quot; &quot;* #0_-;_-@_-"/>
  </numFmts>
  <fonts count="41" x14ac:knownFonts="1">
    <font>
      <sz val="11"/>
      <color theme="1"/>
      <name val="Verdana"/>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Arial"/>
      <family val="2"/>
    </font>
    <font>
      <sz val="10"/>
      <name val="Arial"/>
      <family val="2"/>
    </font>
    <font>
      <u/>
      <sz val="11"/>
      <color theme="10"/>
      <name val="Verdana"/>
      <family val="2"/>
      <scheme val="minor"/>
    </font>
    <font>
      <sz val="11"/>
      <name val="Verdana"/>
      <family val="2"/>
    </font>
    <font>
      <b/>
      <sz val="11"/>
      <name val="Verdana"/>
      <family val="2"/>
    </font>
    <font>
      <b/>
      <sz val="11"/>
      <color theme="1"/>
      <name val="Verdana"/>
      <family val="2"/>
    </font>
    <font>
      <b/>
      <sz val="16"/>
      <color theme="1"/>
      <name val="Verdana"/>
      <family val="2"/>
    </font>
    <font>
      <b/>
      <sz val="16"/>
      <name val="Verdana"/>
      <family val="2"/>
    </font>
    <font>
      <b/>
      <sz val="14"/>
      <name val="Verdana"/>
      <family val="2"/>
    </font>
    <font>
      <b/>
      <vertAlign val="superscript"/>
      <sz val="11"/>
      <color theme="1"/>
      <name val="Verdana"/>
      <family val="2"/>
    </font>
    <font>
      <b/>
      <sz val="20"/>
      <color theme="7"/>
      <name val="Verdana"/>
      <family val="2"/>
    </font>
    <font>
      <b/>
      <sz val="11"/>
      <color rgb="FF59771E"/>
      <name val="Verdana"/>
      <family val="2"/>
    </font>
    <font>
      <i/>
      <sz val="11"/>
      <name val="Verdana"/>
      <family val="2"/>
    </font>
    <font>
      <b/>
      <sz val="20"/>
      <color theme="6" tint="-0.499984740745262"/>
      <name val="Verdana"/>
      <family val="2"/>
    </font>
    <font>
      <i/>
      <sz val="11"/>
      <color theme="1"/>
      <name val="Verdana"/>
      <family val="2"/>
    </font>
    <font>
      <b/>
      <i/>
      <sz val="11"/>
      <name val="Verdana"/>
      <family val="2"/>
    </font>
    <font>
      <i/>
      <sz val="11"/>
      <color rgb="FFFF0000"/>
      <name val="Verdana"/>
      <family val="2"/>
    </font>
    <font>
      <b/>
      <sz val="16"/>
      <color rgb="FF000000"/>
      <name val="Verdana"/>
      <family val="2"/>
    </font>
    <font>
      <b/>
      <sz val="20"/>
      <color theme="4" tint="-0.499984740745262"/>
      <name val="Verdana"/>
      <family val="2"/>
    </font>
    <font>
      <b/>
      <sz val="16"/>
      <color theme="4" tint="-0.499984740745262"/>
      <name val="Verdana"/>
      <family val="2"/>
    </font>
    <font>
      <vertAlign val="superscript"/>
      <sz val="11"/>
      <name val="Verdana"/>
      <family val="2"/>
    </font>
    <font>
      <sz val="14"/>
      <name val="Verdana"/>
      <family val="2"/>
    </font>
    <font>
      <b/>
      <vertAlign val="superscript"/>
      <sz val="11"/>
      <name val="Verdana"/>
      <family val="2"/>
    </font>
    <font>
      <sz val="11"/>
      <color rgb="FFFF0000"/>
      <name val="Verdana"/>
      <family val="2"/>
    </font>
    <font>
      <b/>
      <sz val="14"/>
      <color theme="1"/>
      <name val="Verdana"/>
      <family val="2"/>
    </font>
    <font>
      <sz val="14"/>
      <color theme="1"/>
      <name val="Verdana"/>
      <family val="2"/>
    </font>
    <font>
      <sz val="14"/>
      <color theme="1"/>
      <name val="Verdana"/>
      <family val="2"/>
      <scheme val="minor"/>
    </font>
    <font>
      <b/>
      <sz val="11"/>
      <name val="Verdana"/>
      <family val="2"/>
      <scheme val="minor"/>
    </font>
    <font>
      <sz val="8"/>
      <name val="Verdana"/>
      <family val="2"/>
      <scheme val="minor"/>
    </font>
    <font>
      <b/>
      <sz val="18"/>
      <name val="Verdana"/>
      <family val="2"/>
    </font>
    <font>
      <sz val="11"/>
      <name val="Verdana"/>
      <family val="2"/>
      <scheme val="minor"/>
    </font>
    <font>
      <sz val="9"/>
      <name val="Segoe UI"/>
      <family val="2"/>
    </font>
    <font>
      <sz val="16"/>
      <name val="Verdana"/>
      <family val="2"/>
    </font>
    <font>
      <b/>
      <sz val="12"/>
      <name val="Verdana"/>
      <family val="2"/>
    </font>
    <font>
      <sz val="12"/>
      <color theme="1"/>
      <name val="Verdana"/>
      <family val="2"/>
    </font>
    <font>
      <b/>
      <sz val="11"/>
      <color theme="1"/>
      <name val="Verdana"/>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rgb="FFE5EFCD"/>
        <bgColor indexed="64"/>
      </patternFill>
    </fill>
    <fill>
      <patternFill patternType="solid">
        <fgColor theme="6" tint="0.79998168889431442"/>
        <bgColor indexed="65"/>
      </patternFill>
    </fill>
    <fill>
      <patternFill patternType="solid">
        <fgColor rgb="FFF1F1F1"/>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87">
    <border>
      <left/>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hair">
        <color auto="1"/>
      </top>
      <bottom style="hair">
        <color auto="1"/>
      </bottom>
      <diagonal/>
    </border>
    <border>
      <left/>
      <right/>
      <top/>
      <bottom style="hair">
        <color auto="1"/>
      </bottom>
      <diagonal/>
    </border>
    <border>
      <left/>
      <right style="thin">
        <color indexed="64"/>
      </right>
      <top style="hair">
        <color indexed="64"/>
      </top>
      <bottom style="hair">
        <color indexed="64"/>
      </bottom>
      <diagonal/>
    </border>
    <border>
      <left/>
      <right style="thin">
        <color indexed="64"/>
      </right>
      <top style="thin">
        <color indexed="64"/>
      </top>
      <bottom style="double">
        <color indexed="64"/>
      </bottom>
      <diagonal/>
    </border>
    <border>
      <left/>
      <right/>
      <top style="hair">
        <color auto="1"/>
      </top>
      <bottom/>
      <diagonal/>
    </border>
    <border>
      <left/>
      <right/>
      <top style="hair">
        <color auto="1"/>
      </top>
      <bottom style="thin">
        <color indexed="64"/>
      </bottom>
      <diagonal/>
    </border>
    <border>
      <left/>
      <right style="thin">
        <color indexed="64"/>
      </right>
      <top style="thin">
        <color indexed="64"/>
      </top>
      <bottom style="hair">
        <color indexed="64"/>
      </bottom>
      <diagonal/>
    </border>
    <border>
      <left/>
      <right/>
      <top/>
      <bottom style="thick">
        <color theme="4"/>
      </bottom>
      <diagonal/>
    </border>
    <border>
      <left/>
      <right style="medium">
        <color theme="7"/>
      </right>
      <top/>
      <bottom/>
      <diagonal/>
    </border>
    <border>
      <left/>
      <right style="medium">
        <color theme="7"/>
      </right>
      <top/>
      <bottom style="medium">
        <color theme="7"/>
      </bottom>
      <diagonal/>
    </border>
    <border>
      <left style="medium">
        <color theme="7"/>
      </left>
      <right style="thin">
        <color theme="1" tint="0.89996032593768116"/>
      </right>
      <top style="thin">
        <color theme="1" tint="0.89996032593768116"/>
      </top>
      <bottom style="thin">
        <color theme="1" tint="0.8999603259376811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theme="7"/>
      </right>
      <top style="medium">
        <color theme="7"/>
      </top>
      <bottom style="thick">
        <color rgb="FF597623"/>
      </bottom>
      <diagonal/>
    </border>
    <border>
      <left/>
      <right style="thin">
        <color indexed="64"/>
      </right>
      <top style="hair">
        <color auto="1"/>
      </top>
      <bottom style="double">
        <color indexed="64"/>
      </bottom>
      <diagonal/>
    </border>
    <border>
      <left/>
      <right style="medium">
        <color theme="4" tint="0.79998168889431442"/>
      </right>
      <top style="medium">
        <color theme="4" tint="0.79998168889431442"/>
      </top>
      <bottom style="medium">
        <color theme="4" tint="0.79998168889431442"/>
      </bottom>
      <diagonal/>
    </border>
    <border>
      <left/>
      <right style="medium">
        <color theme="1" tint="0.89996032593768116"/>
      </right>
      <top style="medium">
        <color theme="1" tint="0.89996032593768116"/>
      </top>
      <bottom style="medium">
        <color theme="7"/>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theme="7"/>
      </top>
      <bottom style="thick">
        <color theme="4" tint="-0.24994659260841701"/>
      </bottom>
      <diagonal/>
    </border>
    <border>
      <left style="medium">
        <color indexed="64"/>
      </left>
      <right/>
      <top style="medium">
        <color indexed="64"/>
      </top>
      <bottom style="thick">
        <color rgb="FF597623"/>
      </bottom>
      <diagonal/>
    </border>
    <border>
      <left/>
      <right style="medium">
        <color indexed="64"/>
      </right>
      <top style="medium">
        <color indexed="64"/>
      </top>
      <bottom style="thick">
        <color rgb="FF597623"/>
      </bottom>
      <diagonal/>
    </border>
    <border>
      <left style="medium">
        <color indexed="64"/>
      </left>
      <right/>
      <top/>
      <bottom/>
      <diagonal/>
    </border>
    <border>
      <left/>
      <right style="medium">
        <color indexed="64"/>
      </right>
      <top/>
      <bottom/>
      <diagonal/>
    </border>
    <border>
      <left style="medium">
        <color indexed="64"/>
      </left>
      <right style="thin">
        <color theme="1" tint="0.89996032593768116"/>
      </right>
      <top style="thin">
        <color theme="1" tint="0.89996032593768116"/>
      </top>
      <bottom style="thin">
        <color theme="1" tint="0.89996032593768116"/>
      </bottom>
      <diagonal/>
    </border>
    <border>
      <left style="medium">
        <color indexed="64"/>
      </left>
      <right style="medium">
        <color theme="4" tint="0.79998168889431442"/>
      </right>
      <top style="medium">
        <color theme="4" tint="0.79998168889431442"/>
      </top>
      <bottom style="medium">
        <color theme="4" tint="0.79998168889431442"/>
      </bottom>
      <diagonal/>
    </border>
    <border>
      <left style="medium">
        <color indexed="64"/>
      </left>
      <right style="medium">
        <color theme="1" tint="0.89996032593768116"/>
      </right>
      <top style="medium">
        <color theme="1" tint="0.89996032593768116"/>
      </top>
      <bottom style="medium">
        <color indexed="64"/>
      </bottom>
      <diagonal/>
    </border>
    <border>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theme="7"/>
      </right>
      <top/>
      <bottom style="hair">
        <color indexed="64"/>
      </bottom>
      <diagonal/>
    </border>
    <border>
      <left style="dashDot">
        <color indexed="64"/>
      </left>
      <right/>
      <top/>
      <bottom/>
      <diagonal/>
    </border>
    <border>
      <left/>
      <right/>
      <top/>
      <bottom style="thick">
        <color theme="6" tint="-0.24994659260841701"/>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ck">
        <color theme="6" tint="-0.24994659260841701"/>
      </left>
      <right/>
      <top style="thick">
        <color theme="6" tint="-0.24994659260841701"/>
      </top>
      <bottom style="thick">
        <color theme="6" tint="-0.24994659260841701"/>
      </bottom>
      <diagonal/>
    </border>
    <border>
      <left style="thick">
        <color theme="6" tint="-0.24994659260841701"/>
      </left>
      <right style="thick">
        <color theme="6" tint="-0.24994659260841701"/>
      </right>
      <top style="thick">
        <color theme="6" tint="-0.24994659260841701"/>
      </top>
      <bottom style="thick">
        <color theme="6" tint="-0.24994659260841701"/>
      </bottom>
      <diagonal/>
    </border>
    <border>
      <left style="hair">
        <color indexed="64"/>
      </left>
      <right style="thin">
        <color auto="1"/>
      </right>
      <top style="hair">
        <color indexed="64"/>
      </top>
      <bottom style="hair">
        <color indexed="64"/>
      </bottom>
      <diagonal/>
    </border>
    <border>
      <left style="hair">
        <color indexed="64"/>
      </left>
      <right style="thin">
        <color auto="1"/>
      </right>
      <top/>
      <bottom style="thin">
        <color auto="1"/>
      </bottom>
      <diagonal/>
    </border>
    <border>
      <left style="hair">
        <color indexed="64"/>
      </left>
      <right style="thin">
        <color auto="1"/>
      </right>
      <top/>
      <bottom style="hair">
        <color indexed="64"/>
      </bottom>
      <diagonal/>
    </border>
    <border>
      <left style="hair">
        <color indexed="64"/>
      </left>
      <right style="thin">
        <color auto="1"/>
      </right>
      <top style="hair">
        <color indexed="64"/>
      </top>
      <bottom/>
      <diagonal/>
    </border>
    <border>
      <left style="hair">
        <color indexed="64"/>
      </left>
      <right style="thin">
        <color auto="1"/>
      </right>
      <top style="hair">
        <color indexed="64"/>
      </top>
      <bottom style="thin">
        <color auto="1"/>
      </bottom>
      <diagonal/>
    </border>
    <border>
      <left style="hair">
        <color indexed="64"/>
      </left>
      <right style="hair">
        <color indexed="64"/>
      </right>
      <top style="thin">
        <color auto="1"/>
      </top>
      <bottom style="hair">
        <color indexed="64"/>
      </bottom>
      <diagonal/>
    </border>
    <border>
      <left style="hair">
        <color indexed="64"/>
      </left>
      <right style="thin">
        <color auto="1"/>
      </right>
      <top style="thin">
        <color auto="1"/>
      </top>
      <bottom style="thin">
        <color indexed="64"/>
      </bottom>
      <diagonal/>
    </border>
    <border>
      <left style="hair">
        <color indexed="64"/>
      </left>
      <right style="thin">
        <color auto="1"/>
      </right>
      <top style="thin">
        <color indexed="64"/>
      </top>
      <bottom style="hair">
        <color indexed="64"/>
      </bottom>
      <diagonal/>
    </border>
    <border>
      <left style="hair">
        <color indexed="64"/>
      </left>
      <right style="thin">
        <color auto="1"/>
      </right>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auto="1"/>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style="thin">
        <color indexed="64"/>
      </top>
      <bottom/>
      <diagonal/>
    </border>
    <border>
      <left style="medium">
        <color theme="7"/>
      </left>
      <right/>
      <top style="medium">
        <color theme="7"/>
      </top>
      <bottom style="thick">
        <color theme="4" tint="-0.24994659260841701"/>
      </bottom>
      <diagonal/>
    </border>
    <border>
      <left style="medium">
        <color theme="7"/>
      </left>
      <right/>
      <top/>
      <bottom style="hair">
        <color indexed="64"/>
      </bottom>
      <diagonal/>
    </border>
    <border>
      <left style="medium">
        <color theme="7"/>
      </left>
      <right/>
      <top/>
      <bottom/>
      <diagonal/>
    </border>
    <border>
      <left/>
      <right style="thin">
        <color theme="1" tint="0.89996032593768116"/>
      </right>
      <top style="thin">
        <color theme="1" tint="0.89996032593768116"/>
      </top>
      <bottom style="thin">
        <color theme="1" tint="0.89996032593768116"/>
      </bottom>
      <diagonal/>
    </border>
    <border>
      <left style="medium">
        <color theme="7"/>
      </left>
      <right style="medium">
        <color theme="4" tint="0.79998168889431442"/>
      </right>
      <top style="medium">
        <color theme="4" tint="0.79998168889431442"/>
      </top>
      <bottom style="medium">
        <color theme="4" tint="0.79998168889431442"/>
      </bottom>
      <diagonal/>
    </border>
    <border>
      <left style="medium">
        <color theme="7"/>
      </left>
      <right style="medium">
        <color theme="1" tint="0.89996032593768116"/>
      </right>
      <top style="medium">
        <color theme="1" tint="0.89996032593768116"/>
      </top>
      <bottom style="medium">
        <color theme="7"/>
      </bottom>
      <diagonal/>
    </border>
    <border>
      <left style="thin">
        <color indexed="64"/>
      </left>
      <right style="thin">
        <color indexed="64"/>
      </right>
      <top style="thick">
        <color theme="6" tint="-0.24994659260841701"/>
      </top>
      <bottom/>
      <diagonal/>
    </border>
    <border>
      <left/>
      <right style="thin">
        <color indexed="64"/>
      </right>
      <top/>
      <bottom style="double">
        <color indexed="64"/>
      </bottom>
      <diagonal/>
    </border>
    <border>
      <left/>
      <right style="thin">
        <color indexed="64"/>
      </right>
      <top style="dotted">
        <color indexed="64"/>
      </top>
      <bottom style="dotted">
        <color indexed="64"/>
      </bottom>
      <diagonal/>
    </border>
    <border>
      <left/>
      <right style="thin">
        <color indexed="64"/>
      </right>
      <top/>
      <bottom style="hair">
        <color indexed="64"/>
      </bottom>
      <diagonal/>
    </border>
    <border>
      <left/>
      <right style="thin">
        <color indexed="64"/>
      </right>
      <top style="dotted">
        <color indexed="64"/>
      </top>
      <bottom style="hair">
        <color indexed="64"/>
      </bottom>
      <diagonal/>
    </border>
    <border>
      <left/>
      <right style="thick">
        <color theme="6" tint="-0.24994659260841701"/>
      </right>
      <top style="thick">
        <color theme="6" tint="-0.24994659260841701"/>
      </top>
      <bottom style="thick">
        <color theme="6" tint="-0.2499465926084170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auto="1"/>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s>
  <cellStyleXfs count="8">
    <xf numFmtId="0" fontId="0" fillId="0" borderId="0"/>
    <xf numFmtId="0" fontId="6" fillId="0" borderId="0"/>
    <xf numFmtId="164"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7" fillId="0" borderId="0" applyNumberFormat="0" applyFill="0" applyBorder="0" applyAlignment="0" applyProtection="0"/>
    <xf numFmtId="0" fontId="5" fillId="6" borderId="0" applyNumberFormat="0" applyBorder="0" applyAlignment="0" applyProtection="0"/>
  </cellStyleXfs>
  <cellXfs count="457">
    <xf numFmtId="0" fontId="0" fillId="0" borderId="0" xfId="0"/>
    <xf numFmtId="0" fontId="8" fillId="3" borderId="0" xfId="0" applyFont="1" applyFill="1" applyAlignment="1" applyProtection="1"/>
    <xf numFmtId="0" fontId="8" fillId="0" borderId="0" xfId="0" applyFont="1" applyFill="1" applyAlignment="1" applyProtection="1"/>
    <xf numFmtId="0" fontId="8" fillId="3" borderId="0" xfId="0" applyFont="1" applyFill="1" applyBorder="1" applyAlignment="1" applyProtection="1"/>
    <xf numFmtId="0" fontId="8" fillId="3" borderId="0" xfId="0" applyFont="1" applyFill="1" applyAlignment="1" applyProtection="1">
      <alignment horizontal="left" vertical="top"/>
    </xf>
    <xf numFmtId="0" fontId="4" fillId="0" borderId="0" xfId="0" applyFont="1" applyAlignment="1" applyProtection="1">
      <alignment horizontal="left" vertical="top"/>
    </xf>
    <xf numFmtId="0" fontId="4" fillId="0" borderId="0" xfId="0" applyFont="1" applyAlignment="1" applyProtection="1"/>
    <xf numFmtId="0" fontId="4" fillId="0" borderId="0" xfId="0" applyFont="1" applyBorder="1" applyAlignment="1" applyProtection="1"/>
    <xf numFmtId="0" fontId="4" fillId="0" borderId="0" xfId="0" applyFont="1" applyFill="1" applyAlignment="1" applyProtection="1"/>
    <xf numFmtId="4" fontId="8" fillId="0" borderId="20" xfId="0" applyNumberFormat="1" applyFont="1" applyBorder="1" applyAlignment="1" applyProtection="1">
      <alignment horizontal="left"/>
      <protection locked="0"/>
    </xf>
    <xf numFmtId="0" fontId="4" fillId="0" borderId="0" xfId="0" applyFont="1" applyAlignment="1" applyProtection="1">
      <alignment vertical="center"/>
    </xf>
    <xf numFmtId="4" fontId="8" fillId="3" borderId="3" xfId="0" applyNumberFormat="1" applyFont="1" applyFill="1" applyBorder="1" applyAlignment="1" applyProtection="1">
      <alignment horizontal="right" vertical="center"/>
      <protection locked="0"/>
    </xf>
    <xf numFmtId="0" fontId="10" fillId="0" borderId="0" xfId="0" applyFont="1" applyAlignment="1" applyProtection="1">
      <alignment vertical="center"/>
    </xf>
    <xf numFmtId="0" fontId="4" fillId="0" borderId="0" xfId="0" applyFont="1" applyFill="1" applyBorder="1" applyAlignment="1" applyProtection="1"/>
    <xf numFmtId="0" fontId="8" fillId="0" borderId="0" xfId="0" applyFont="1" applyAlignment="1" applyProtection="1">
      <alignment vertical="center"/>
    </xf>
    <xf numFmtId="0" fontId="4" fillId="0" borderId="0" xfId="0" applyFont="1" applyFill="1" applyAlignment="1" applyProtection="1">
      <alignment vertical="center"/>
    </xf>
    <xf numFmtId="0" fontId="9" fillId="0" borderId="0" xfId="0" applyFont="1" applyAlignment="1" applyProtection="1">
      <alignment vertical="center"/>
    </xf>
    <xf numFmtId="0" fontId="4" fillId="0" borderId="0" xfId="0" applyFont="1" applyBorder="1" applyAlignment="1" applyProtection="1">
      <alignment vertical="center"/>
    </xf>
    <xf numFmtId="0" fontId="9" fillId="2" borderId="0" xfId="6" applyFont="1" applyFill="1" applyBorder="1" applyAlignment="1" applyProtection="1">
      <alignment horizontal="left" vertical="center" wrapText="1"/>
    </xf>
    <xf numFmtId="0" fontId="8" fillId="2" borderId="10" xfId="6" applyFont="1" applyFill="1" applyBorder="1" applyAlignment="1" applyProtection="1">
      <alignment horizontal="left" vertical="center" wrapText="1"/>
    </xf>
    <xf numFmtId="3" fontId="8" fillId="0" borderId="25" xfId="0" applyNumberFormat="1" applyFont="1" applyBorder="1" applyAlignment="1" applyProtection="1">
      <alignment horizontal="left"/>
      <protection locked="0"/>
    </xf>
    <xf numFmtId="4" fontId="8" fillId="0" borderId="26" xfId="0" applyNumberFormat="1" applyFont="1" applyBorder="1" applyAlignment="1" applyProtection="1">
      <alignment horizontal="left"/>
      <protection locked="0"/>
    </xf>
    <xf numFmtId="4" fontId="8" fillId="0" borderId="35" xfId="0" applyNumberFormat="1" applyFont="1" applyBorder="1" applyAlignment="1" applyProtection="1">
      <alignment horizontal="left"/>
      <protection locked="0"/>
    </xf>
    <xf numFmtId="3" fontId="8" fillId="0" borderId="36" xfId="0" applyNumberFormat="1" applyFont="1" applyBorder="1" applyAlignment="1" applyProtection="1">
      <alignment horizontal="left"/>
      <protection locked="0"/>
    </xf>
    <xf numFmtId="4" fontId="8" fillId="0" borderId="37" xfId="0" applyNumberFormat="1" applyFont="1" applyBorder="1" applyAlignment="1" applyProtection="1">
      <alignment horizontal="left"/>
      <protection locked="0"/>
    </xf>
    <xf numFmtId="0" fontId="16"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center"/>
    </xf>
    <xf numFmtId="0" fontId="3" fillId="3" borderId="0" xfId="0" applyFont="1" applyFill="1" applyAlignment="1">
      <alignment horizontal="left" vertical="top"/>
    </xf>
    <xf numFmtId="49" fontId="8" fillId="0" borderId="39" xfId="0" applyNumberFormat="1" applyFont="1" applyBorder="1" applyAlignment="1" applyProtection="1">
      <alignment horizontal="left" vertical="center" wrapText="1"/>
      <protection locked="0"/>
    </xf>
    <xf numFmtId="49" fontId="8" fillId="0" borderId="39" xfId="0" applyNumberFormat="1" applyFont="1" applyBorder="1" applyAlignment="1" applyProtection="1">
      <alignment horizontal="left" wrapText="1"/>
      <protection locked="0"/>
    </xf>
    <xf numFmtId="14" fontId="8" fillId="0" borderId="39" xfId="0" applyNumberFormat="1" applyFont="1" applyBorder="1" applyAlignment="1" applyProtection="1">
      <alignment horizontal="left" wrapText="1"/>
      <protection locked="0"/>
    </xf>
    <xf numFmtId="49" fontId="9" fillId="2" borderId="34" xfId="0" applyNumberFormat="1" applyFont="1" applyFill="1" applyBorder="1" applyAlignment="1">
      <alignment horizontal="center" vertical="top"/>
    </xf>
    <xf numFmtId="49" fontId="9" fillId="2" borderId="18" xfId="0" applyNumberFormat="1" applyFont="1" applyFill="1" applyBorder="1" applyAlignment="1">
      <alignment horizontal="center" vertical="top"/>
    </xf>
    <xf numFmtId="0" fontId="10" fillId="7" borderId="33" xfId="0" applyFont="1" applyFill="1" applyBorder="1" applyAlignment="1">
      <alignment horizontal="left" vertical="center"/>
    </xf>
    <xf numFmtId="0" fontId="10" fillId="7" borderId="0" xfId="0" applyFont="1" applyFill="1" applyAlignment="1">
      <alignment horizontal="left" vertical="center"/>
    </xf>
    <xf numFmtId="1" fontId="8" fillId="0" borderId="29" xfId="0" applyNumberFormat="1" applyFont="1" applyBorder="1" applyAlignment="1" applyProtection="1">
      <alignment horizontal="left" wrapText="1"/>
      <protection locked="0"/>
    </xf>
    <xf numFmtId="4" fontId="8" fillId="2" borderId="38" xfId="0" applyNumberFormat="1" applyFont="1" applyFill="1" applyBorder="1" applyAlignment="1">
      <alignment horizontal="left"/>
    </xf>
    <xf numFmtId="4" fontId="8" fillId="2" borderId="19" xfId="0" applyNumberFormat="1" applyFont="1" applyFill="1" applyBorder="1" applyAlignment="1">
      <alignment horizontal="left"/>
    </xf>
    <xf numFmtId="0" fontId="8" fillId="3" borderId="0" xfId="0" applyFont="1" applyFill="1" applyAlignment="1">
      <alignment horizontal="center"/>
    </xf>
    <xf numFmtId="0" fontId="17" fillId="3" borderId="0" xfId="0" applyFont="1" applyFill="1"/>
    <xf numFmtId="0" fontId="8" fillId="3" borderId="0" xfId="0" applyFont="1" applyFill="1"/>
    <xf numFmtId="4" fontId="8" fillId="4" borderId="9" xfId="0" applyNumberFormat="1" applyFont="1" applyFill="1" applyBorder="1" applyAlignment="1">
      <alignment horizontal="right"/>
    </xf>
    <xf numFmtId="4" fontId="8" fillId="4" borderId="3" xfId="0" applyNumberFormat="1" applyFont="1" applyFill="1" applyBorder="1"/>
    <xf numFmtId="4" fontId="8" fillId="4" borderId="3" xfId="0" applyNumberFormat="1" applyFont="1" applyFill="1" applyBorder="1" applyAlignment="1">
      <alignment horizontal="right"/>
    </xf>
    <xf numFmtId="0" fontId="8" fillId="3" borderId="0" xfId="0" applyFont="1" applyFill="1" applyAlignment="1">
      <alignment vertical="top" wrapText="1"/>
    </xf>
    <xf numFmtId="10" fontId="8" fillId="3" borderId="3" xfId="0" applyNumberFormat="1" applyFont="1" applyFill="1" applyBorder="1" applyAlignment="1" applyProtection="1">
      <alignment horizontal="right"/>
      <protection locked="0"/>
    </xf>
    <xf numFmtId="2" fontId="8" fillId="3" borderId="0" xfId="0" applyNumberFormat="1" applyFont="1" applyFill="1"/>
    <xf numFmtId="0" fontId="8" fillId="3" borderId="44" xfId="0" applyFont="1" applyFill="1" applyBorder="1"/>
    <xf numFmtId="0" fontId="8" fillId="0" borderId="11" xfId="0" applyFont="1" applyBorder="1" applyAlignment="1">
      <alignment wrapText="1"/>
    </xf>
    <xf numFmtId="4" fontId="8" fillId="3" borderId="5" xfId="0" applyNumberFormat="1" applyFont="1" applyFill="1" applyBorder="1" applyAlignment="1" applyProtection="1">
      <alignment horizontal="right"/>
      <protection locked="0"/>
    </xf>
    <xf numFmtId="4" fontId="8" fillId="4" borderId="5" xfId="0" applyNumberFormat="1" applyFont="1" applyFill="1" applyBorder="1" applyAlignment="1">
      <alignment horizontal="right"/>
    </xf>
    <xf numFmtId="0" fontId="8" fillId="0" borderId="10" xfId="0" applyFont="1" applyBorder="1" applyAlignment="1">
      <alignment wrapText="1"/>
    </xf>
    <xf numFmtId="4" fontId="8" fillId="3" borderId="3" xfId="0" applyNumberFormat="1" applyFont="1" applyFill="1" applyBorder="1" applyAlignment="1" applyProtection="1">
      <alignment horizontal="right"/>
      <protection locked="0"/>
    </xf>
    <xf numFmtId="4" fontId="8" fillId="4" borderId="7" xfId="0" applyNumberFormat="1" applyFont="1" applyFill="1" applyBorder="1" applyAlignment="1">
      <alignment horizontal="right"/>
    </xf>
    <xf numFmtId="4" fontId="8" fillId="3" borderId="7" xfId="0" applyNumberFormat="1" applyFont="1" applyFill="1" applyBorder="1" applyAlignment="1" applyProtection="1">
      <alignment horizontal="right"/>
      <protection locked="0"/>
    </xf>
    <xf numFmtId="0" fontId="8" fillId="3" borderId="0" xfId="0" applyFont="1" applyFill="1" applyAlignment="1">
      <alignment wrapText="1"/>
    </xf>
    <xf numFmtId="4" fontId="8" fillId="3" borderId="22" xfId="0" applyNumberFormat="1" applyFont="1" applyFill="1" applyBorder="1" applyAlignment="1">
      <alignment horizontal="right"/>
    </xf>
    <xf numFmtId="4" fontId="8" fillId="0" borderId="0" xfId="0" applyNumberFormat="1" applyFont="1" applyAlignment="1">
      <alignment horizontal="right"/>
    </xf>
    <xf numFmtId="4" fontId="8" fillId="3" borderId="22" xfId="0" applyNumberFormat="1" applyFont="1" applyFill="1" applyBorder="1"/>
    <xf numFmtId="0" fontId="8" fillId="0" borderId="0" xfId="0" applyFont="1" applyAlignment="1">
      <alignment wrapText="1"/>
    </xf>
    <xf numFmtId="0" fontId="9" fillId="3" borderId="10" xfId="0" applyFont="1" applyFill="1" applyBorder="1" applyAlignment="1">
      <alignment horizontal="left" wrapText="1"/>
    </xf>
    <xf numFmtId="4" fontId="9" fillId="4" borderId="21" xfId="0" applyNumberFormat="1" applyFont="1" applyFill="1" applyBorder="1" applyAlignment="1">
      <alignment horizontal="right"/>
    </xf>
    <xf numFmtId="0" fontId="9" fillId="0" borderId="10" xfId="0" applyFont="1" applyBorder="1" applyAlignment="1">
      <alignment wrapText="1"/>
    </xf>
    <xf numFmtId="0" fontId="3" fillId="0" borderId="0" xfId="0" applyFont="1"/>
    <xf numFmtId="0" fontId="9" fillId="3" borderId="8" xfId="0" applyFont="1" applyFill="1" applyBorder="1" applyAlignment="1">
      <alignment horizontal="left" wrapText="1"/>
    </xf>
    <xf numFmtId="4" fontId="9" fillId="4" borderId="45" xfId="0" applyNumberFormat="1" applyFont="1" applyFill="1" applyBorder="1" applyAlignment="1">
      <alignment horizontal="right"/>
    </xf>
    <xf numFmtId="0" fontId="9" fillId="3" borderId="0" xfId="0" applyFont="1" applyFill="1" applyAlignment="1">
      <alignment horizontal="left" wrapText="1"/>
    </xf>
    <xf numFmtId="4" fontId="9" fillId="4" borderId="3" xfId="0" applyNumberFormat="1" applyFont="1" applyFill="1" applyBorder="1" applyAlignment="1">
      <alignment horizontal="right"/>
    </xf>
    <xf numFmtId="0" fontId="9" fillId="3" borderId="0" xfId="0" applyFont="1" applyFill="1"/>
    <xf numFmtId="0" fontId="3" fillId="0" borderId="0" xfId="0" applyFont="1" applyAlignment="1">
      <alignment wrapText="1"/>
    </xf>
    <xf numFmtId="4" fontId="8" fillId="0" borderId="0" xfId="0" applyNumberFormat="1" applyFont="1" applyAlignment="1" applyProtection="1">
      <alignment horizontal="right"/>
      <protection locked="0"/>
    </xf>
    <xf numFmtId="0" fontId="9" fillId="3" borderId="13" xfId="0" applyFont="1" applyFill="1" applyBorder="1" applyAlignment="1">
      <alignment wrapText="1"/>
    </xf>
    <xf numFmtId="4" fontId="9" fillId="4" borderId="4" xfId="0" applyNumberFormat="1" applyFont="1" applyFill="1" applyBorder="1" applyAlignment="1">
      <alignment horizontal="right"/>
    </xf>
    <xf numFmtId="4" fontId="8" fillId="4" borderId="4" xfId="0" applyNumberFormat="1" applyFont="1" applyFill="1" applyBorder="1" applyAlignment="1">
      <alignment horizontal="right"/>
    </xf>
    <xf numFmtId="0" fontId="12" fillId="3" borderId="44" xfId="0" applyFont="1" applyFill="1" applyBorder="1" applyAlignment="1">
      <alignment horizontal="left" wrapText="1"/>
    </xf>
    <xf numFmtId="0" fontId="3" fillId="0" borderId="44" xfId="0" applyFont="1" applyBorder="1"/>
    <xf numFmtId="0" fontId="8" fillId="0" borderId="1" xfId="0" applyFont="1" applyBorder="1" applyAlignment="1">
      <alignment wrapText="1"/>
    </xf>
    <xf numFmtId="0" fontId="9" fillId="3" borderId="6" xfId="0" applyFont="1" applyFill="1" applyBorder="1" applyAlignment="1">
      <alignment wrapText="1"/>
    </xf>
    <xf numFmtId="4" fontId="8" fillId="0" borderId="3" xfId="0" applyNumberFormat="1" applyFont="1" applyBorder="1" applyAlignment="1" applyProtection="1">
      <alignment horizontal="right"/>
      <protection locked="0"/>
    </xf>
    <xf numFmtId="0" fontId="8" fillId="0" borderId="0" xfId="0" applyFont="1"/>
    <xf numFmtId="4" fontId="8" fillId="0" borderId="7" xfId="0" applyNumberFormat="1" applyFont="1" applyBorder="1" applyAlignment="1" applyProtection="1">
      <alignment horizontal="right"/>
      <protection locked="0"/>
    </xf>
    <xf numFmtId="2" fontId="9" fillId="0" borderId="0" xfId="0" applyNumberFormat="1" applyFont="1"/>
    <xf numFmtId="4" fontId="8" fillId="0" borderId="4" xfId="0" applyNumberFormat="1" applyFont="1" applyBorder="1" applyAlignment="1" applyProtection="1">
      <alignment horizontal="right"/>
      <protection locked="0"/>
    </xf>
    <xf numFmtId="0" fontId="9" fillId="2" borderId="0" xfId="0" applyFont="1" applyFill="1"/>
    <xf numFmtId="2" fontId="9" fillId="2" borderId="0" xfId="0" applyNumberFormat="1" applyFont="1" applyFill="1"/>
    <xf numFmtId="0" fontId="8" fillId="2" borderId="10" xfId="0" applyFont="1" applyFill="1" applyBorder="1" applyAlignment="1">
      <alignment wrapText="1"/>
    </xf>
    <xf numFmtId="0" fontId="8" fillId="2" borderId="10" xfId="6" applyFont="1" applyFill="1" applyBorder="1" applyAlignment="1" applyProtection="1">
      <alignment horizontal="left" vertical="top" wrapText="1"/>
    </xf>
    <xf numFmtId="4" fontId="8" fillId="3" borderId="4" xfId="0" applyNumberFormat="1" applyFont="1" applyFill="1" applyBorder="1" applyAlignment="1" applyProtection="1">
      <alignment horizontal="right"/>
      <protection locked="0"/>
    </xf>
    <xf numFmtId="4" fontId="8" fillId="2" borderId="5" xfId="0" applyNumberFormat="1" applyFont="1" applyFill="1" applyBorder="1" applyAlignment="1">
      <alignment horizontal="right"/>
    </xf>
    <xf numFmtId="4" fontId="9" fillId="2" borderId="0" xfId="0" applyNumberFormat="1" applyFont="1" applyFill="1" applyAlignment="1">
      <alignment horizontal="right"/>
    </xf>
    <xf numFmtId="2" fontId="9" fillId="2" borderId="0" xfId="0" applyNumberFormat="1" applyFont="1" applyFill="1" applyAlignment="1">
      <alignment horizontal="right"/>
    </xf>
    <xf numFmtId="2" fontId="8" fillId="3" borderId="0" xfId="0" applyNumberFormat="1" applyFont="1" applyFill="1" applyAlignment="1">
      <alignment horizontal="left"/>
    </xf>
    <xf numFmtId="4" fontId="8" fillId="0" borderId="53" xfId="0" applyNumberFormat="1" applyFont="1" applyBorder="1" applyAlignment="1" applyProtection="1">
      <alignment horizontal="right"/>
      <protection locked="0"/>
    </xf>
    <xf numFmtId="4" fontId="8" fillId="0" borderId="54" xfId="0" applyNumberFormat="1" applyFont="1" applyBorder="1" applyAlignment="1" applyProtection="1">
      <alignment horizontal="right"/>
      <protection locked="0"/>
    </xf>
    <xf numFmtId="4" fontId="9" fillId="0" borderId="55" xfId="0" applyNumberFormat="1" applyFont="1" applyBorder="1" applyAlignment="1">
      <alignment horizontal="right"/>
    </xf>
    <xf numFmtId="4" fontId="8" fillId="0" borderId="53" xfId="0" applyNumberFormat="1" applyFont="1" applyBorder="1" applyAlignment="1">
      <alignment horizontal="right"/>
    </xf>
    <xf numFmtId="4" fontId="8" fillId="0" borderId="56" xfId="0" applyNumberFormat="1" applyFont="1" applyBorder="1" applyAlignment="1">
      <alignment horizontal="right"/>
    </xf>
    <xf numFmtId="4" fontId="8" fillId="0" borderId="57" xfId="0" applyNumberFormat="1" applyFont="1" applyBorder="1" applyAlignment="1">
      <alignment horizontal="right"/>
    </xf>
    <xf numFmtId="4" fontId="8" fillId="0" borderId="55" xfId="0" applyNumberFormat="1" applyFont="1" applyBorder="1" applyAlignment="1">
      <alignment horizontal="right"/>
    </xf>
    <xf numFmtId="0" fontId="17" fillId="3" borderId="0" xfId="0" applyFont="1" applyFill="1" applyAlignment="1">
      <alignment horizontal="left"/>
    </xf>
    <xf numFmtId="4" fontId="8" fillId="0" borderId="57" xfId="0" applyNumberFormat="1" applyFont="1" applyBorder="1" applyAlignment="1" applyProtection="1">
      <alignment horizontal="right"/>
      <protection locked="0"/>
    </xf>
    <xf numFmtId="0" fontId="21" fillId="0" borderId="0" xfId="0" applyFont="1"/>
    <xf numFmtId="4" fontId="8" fillId="0" borderId="58" xfId="0" applyNumberFormat="1" applyFont="1" applyBorder="1" applyAlignment="1">
      <alignment horizontal="right"/>
    </xf>
    <xf numFmtId="2" fontId="17" fillId="3" borderId="0" xfId="0" applyNumberFormat="1" applyFont="1" applyFill="1" applyAlignment="1">
      <alignment horizontal="left"/>
    </xf>
    <xf numFmtId="4" fontId="8" fillId="0" borderId="54" xfId="0" applyNumberFormat="1" applyFont="1" applyBorder="1" applyAlignment="1">
      <alignment horizontal="right"/>
    </xf>
    <xf numFmtId="4" fontId="8" fillId="0" borderId="59" xfId="0" applyNumberFormat="1" applyFont="1" applyBorder="1" applyAlignment="1">
      <alignment horizontal="right"/>
    </xf>
    <xf numFmtId="0" fontId="17" fillId="0" borderId="0" xfId="0" applyFont="1"/>
    <xf numFmtId="4" fontId="9" fillId="0" borderId="60" xfId="0" applyNumberFormat="1" applyFont="1" applyBorder="1" applyAlignment="1">
      <alignment horizontal="right"/>
    </xf>
    <xf numFmtId="4" fontId="8" fillId="0" borderId="61" xfId="0" applyNumberFormat="1" applyFont="1" applyBorder="1" applyAlignment="1">
      <alignment horizontal="right"/>
    </xf>
    <xf numFmtId="4" fontId="8" fillId="3" borderId="53" xfId="0" applyNumberFormat="1" applyFont="1" applyFill="1" applyBorder="1" applyAlignment="1">
      <alignment horizontal="right"/>
    </xf>
    <xf numFmtId="4" fontId="8" fillId="3" borderId="57" xfId="0" applyNumberFormat="1" applyFont="1" applyFill="1" applyBorder="1" applyAlignment="1">
      <alignment horizontal="right"/>
    </xf>
    <xf numFmtId="49" fontId="8" fillId="3" borderId="3" xfId="0" applyNumberFormat="1" applyFont="1" applyFill="1" applyBorder="1" applyAlignment="1" applyProtection="1">
      <alignment horizontal="left" vertical="top" wrapText="1"/>
      <protection locked="0"/>
    </xf>
    <xf numFmtId="0" fontId="8" fillId="3" borderId="0" xfId="0" applyFont="1" applyFill="1" applyAlignment="1">
      <alignment horizontal="left" vertical="top"/>
    </xf>
    <xf numFmtId="0" fontId="8" fillId="0" borderId="0" xfId="0" applyFont="1" applyAlignment="1">
      <alignment horizontal="left" vertical="top"/>
    </xf>
    <xf numFmtId="0" fontId="12" fillId="2" borderId="0" xfId="0" applyFont="1" applyFill="1" applyAlignment="1">
      <alignment horizontal="left" wrapText="1"/>
    </xf>
    <xf numFmtId="0" fontId="9" fillId="2" borderId="0" xfId="0" applyFont="1" applyFill="1" applyAlignment="1">
      <alignment horizontal="center" vertical="center"/>
    </xf>
    <xf numFmtId="0" fontId="8" fillId="2" borderId="10" xfId="0" applyFont="1" applyFill="1" applyBorder="1" applyAlignment="1">
      <alignment horizontal="left" vertical="center" wrapText="1"/>
    </xf>
    <xf numFmtId="0" fontId="8" fillId="0" borderId="0" xfId="0" applyFont="1" applyFill="1" applyAlignment="1">
      <alignment horizontal="left" vertical="top"/>
    </xf>
    <xf numFmtId="2" fontId="9" fillId="0" borderId="0" xfId="0" applyNumberFormat="1" applyFont="1" applyFill="1" applyAlignment="1">
      <alignment horizontal="right" vertical="top"/>
    </xf>
    <xf numFmtId="0" fontId="8" fillId="0" borderId="0" xfId="0" applyFont="1" applyFill="1" applyAlignment="1" applyProtection="1">
      <alignment vertical="center"/>
    </xf>
    <xf numFmtId="2" fontId="8" fillId="0" borderId="0" xfId="0" applyNumberFormat="1" applyFont="1" applyFill="1" applyAlignment="1">
      <alignment horizontal="right"/>
    </xf>
    <xf numFmtId="2" fontId="9" fillId="0" borderId="0" xfId="0" applyNumberFormat="1" applyFont="1" applyFill="1" applyAlignment="1">
      <alignment horizontal="right"/>
    </xf>
    <xf numFmtId="2" fontId="8" fillId="0" borderId="0" xfId="0" applyNumberFormat="1" applyFont="1" applyFill="1" applyAlignment="1">
      <alignment horizontal="left"/>
    </xf>
    <xf numFmtId="0" fontId="3" fillId="0" borderId="0" xfId="0" applyFont="1" applyFill="1"/>
    <xf numFmtId="0" fontId="9" fillId="0" borderId="0" xfId="0" applyFont="1" applyFill="1"/>
    <xf numFmtId="0" fontId="10" fillId="0" borderId="51" xfId="0" applyFont="1" applyFill="1" applyBorder="1" applyAlignment="1">
      <alignment vertical="center" wrapText="1"/>
    </xf>
    <xf numFmtId="0" fontId="19" fillId="0" borderId="0" xfId="0" applyFont="1" applyFill="1"/>
    <xf numFmtId="2" fontId="8" fillId="0" borderId="0" xfId="0" applyNumberFormat="1" applyFont="1" applyFill="1" applyAlignment="1">
      <alignment vertical="top"/>
    </xf>
    <xf numFmtId="0" fontId="8" fillId="0" borderId="0" xfId="0" applyFont="1" applyFill="1"/>
    <xf numFmtId="0" fontId="17" fillId="0" borderId="0" xfId="0" applyFont="1" applyFill="1"/>
    <xf numFmtId="0" fontId="9" fillId="0" borderId="0" xfId="0" applyFont="1" applyFill="1" applyAlignment="1" applyProtection="1">
      <alignment vertical="center"/>
    </xf>
    <xf numFmtId="0" fontId="10" fillId="0" borderId="0" xfId="0" applyFont="1" applyFill="1" applyAlignment="1" applyProtection="1">
      <alignment vertical="center"/>
    </xf>
    <xf numFmtId="4" fontId="9" fillId="0" borderId="65" xfId="0" applyNumberFormat="1" applyFont="1" applyBorder="1"/>
    <xf numFmtId="4" fontId="9" fillId="0" borderId="65" xfId="0" applyNumberFormat="1" applyFont="1" applyBorder="1" applyAlignment="1">
      <alignment wrapText="1"/>
    </xf>
    <xf numFmtId="4" fontId="8" fillId="0" borderId="65" xfId="0" applyNumberFormat="1" applyFont="1" applyBorder="1"/>
    <xf numFmtId="4" fontId="9" fillId="5" borderId="46" xfId="0" applyNumberFormat="1" applyFont="1" applyFill="1" applyBorder="1" applyAlignment="1">
      <alignment horizontal="right"/>
    </xf>
    <xf numFmtId="4" fontId="9" fillId="5" borderId="3" xfId="0" applyNumberFormat="1" applyFont="1" applyFill="1" applyBorder="1" applyAlignment="1">
      <alignment horizontal="right"/>
    </xf>
    <xf numFmtId="4" fontId="9" fillId="5" borderId="5" xfId="0" applyNumberFormat="1" applyFont="1" applyFill="1" applyBorder="1" applyAlignment="1">
      <alignment horizontal="right"/>
    </xf>
    <xf numFmtId="0" fontId="9" fillId="3" borderId="3" xfId="0" applyFont="1" applyFill="1" applyBorder="1" applyAlignment="1">
      <alignment horizontal="left" wrapText="1"/>
    </xf>
    <xf numFmtId="0" fontId="8" fillId="3" borderId="67" xfId="0" applyFont="1" applyFill="1" applyBorder="1" applyAlignment="1">
      <alignment wrapText="1"/>
    </xf>
    <xf numFmtId="0" fontId="8" fillId="3" borderId="12" xfId="0" applyFont="1" applyFill="1" applyBorder="1" applyAlignment="1">
      <alignment horizontal="left" vertical="center" wrapText="1"/>
    </xf>
    <xf numFmtId="0" fontId="8" fillId="3" borderId="12" xfId="0" applyFont="1" applyFill="1" applyBorder="1" applyAlignment="1">
      <alignment vertical="center" wrapText="1"/>
    </xf>
    <xf numFmtId="0" fontId="3" fillId="0" borderId="11" xfId="0" applyFont="1" applyBorder="1" applyAlignment="1">
      <alignment wrapText="1"/>
    </xf>
    <xf numFmtId="4" fontId="8" fillId="0" borderId="5" xfId="0" applyNumberFormat="1" applyFont="1" applyBorder="1" applyAlignment="1" applyProtection="1">
      <alignment horizontal="right"/>
      <protection locked="0"/>
    </xf>
    <xf numFmtId="0" fontId="8" fillId="0" borderId="10" xfId="0" applyFont="1" applyBorder="1" applyAlignment="1">
      <alignment horizontal="left" vertical="center" wrapText="1"/>
    </xf>
    <xf numFmtId="0" fontId="11" fillId="0" borderId="44" xfId="0" applyFont="1" applyBorder="1" applyAlignment="1">
      <alignment horizontal="left" wrapText="1"/>
    </xf>
    <xf numFmtId="0" fontId="8" fillId="3" borderId="21" xfId="0" applyFont="1" applyFill="1" applyBorder="1" applyAlignment="1">
      <alignment vertical="center" wrapText="1"/>
    </xf>
    <xf numFmtId="0" fontId="8" fillId="3" borderId="5" xfId="0" applyFont="1" applyFill="1" applyBorder="1" applyAlignment="1">
      <alignment vertical="center" wrapText="1"/>
    </xf>
    <xf numFmtId="0" fontId="3" fillId="0" borderId="15" xfId="0" applyFont="1" applyBorder="1" applyAlignment="1">
      <alignment vertical="center" wrapText="1"/>
    </xf>
    <xf numFmtId="0" fontId="8" fillId="3" borderId="10" xfId="0" applyFont="1" applyFill="1" applyBorder="1" applyAlignment="1">
      <alignment horizontal="left" vertical="center" wrapText="1"/>
    </xf>
    <xf numFmtId="4" fontId="8" fillId="4" borderId="7" xfId="0" applyNumberFormat="1" applyFont="1" applyFill="1" applyBorder="1" applyAlignment="1">
      <alignment horizontal="right" vertical="center"/>
    </xf>
    <xf numFmtId="0" fontId="8" fillId="3" borderId="14" xfId="0" applyFont="1" applyFill="1" applyBorder="1" applyAlignment="1">
      <alignment horizontal="left" vertical="center" wrapText="1"/>
    </xf>
    <xf numFmtId="0" fontId="3" fillId="0" borderId="10" xfId="0" applyFont="1" applyBorder="1" applyAlignment="1">
      <alignment vertical="center" wrapText="1"/>
    </xf>
    <xf numFmtId="4" fontId="8" fillId="0" borderId="0" xfId="0" applyNumberFormat="1" applyFont="1" applyAlignment="1" applyProtection="1">
      <alignment horizontal="right" vertical="center"/>
      <protection locked="0"/>
    </xf>
    <xf numFmtId="0" fontId="8" fillId="0" borderId="0" xfId="0" applyFont="1" applyAlignment="1">
      <alignment vertical="center" wrapText="1"/>
    </xf>
    <xf numFmtId="0" fontId="8" fillId="3" borderId="47" xfId="0" applyFont="1" applyFill="1" applyBorder="1" applyAlignment="1">
      <alignment horizontal="left" vertical="center" wrapText="1"/>
    </xf>
    <xf numFmtId="0" fontId="8" fillId="3" borderId="67" xfId="0" applyFont="1" applyFill="1" applyBorder="1" applyAlignment="1">
      <alignment horizontal="left" vertical="center" wrapText="1"/>
    </xf>
    <xf numFmtId="0" fontId="8" fillId="0" borderId="68" xfId="0" applyFont="1" applyBorder="1" applyAlignment="1">
      <alignment horizontal="left" vertical="center" wrapText="1"/>
    </xf>
    <xf numFmtId="0" fontId="8" fillId="0" borderId="5" xfId="0" applyFont="1" applyBorder="1" applyAlignment="1">
      <alignment horizontal="left" wrapText="1"/>
    </xf>
    <xf numFmtId="0" fontId="8" fillId="0" borderId="10" xfId="0" applyFont="1" applyFill="1" applyBorder="1" applyAlignment="1">
      <alignment horizontal="left" vertical="center" wrapText="1"/>
    </xf>
    <xf numFmtId="4" fontId="8" fillId="4" borderId="3" xfId="0" applyNumberFormat="1" applyFont="1" applyFill="1" applyBorder="1" applyAlignment="1">
      <alignment horizontal="right" vertical="center"/>
    </xf>
    <xf numFmtId="0" fontId="8" fillId="0" borderId="0" xfId="0" applyFont="1" applyFill="1" applyAlignment="1">
      <alignment horizontal="left" vertical="center" wrapText="1"/>
    </xf>
    <xf numFmtId="4" fontId="8" fillId="4" borderId="4" xfId="0" applyNumberFormat="1" applyFont="1" applyFill="1" applyBorder="1" applyAlignment="1">
      <alignment horizontal="right" vertical="center"/>
    </xf>
    <xf numFmtId="0" fontId="9" fillId="0" borderId="48" xfId="0" applyFont="1" applyFill="1" applyBorder="1" applyAlignment="1">
      <alignment horizontal="left" vertical="center" wrapText="1"/>
    </xf>
    <xf numFmtId="4" fontId="9" fillId="9" borderId="48" xfId="0" applyNumberFormat="1" applyFont="1" applyFill="1" applyBorder="1" applyAlignment="1">
      <alignment horizontal="right" vertical="center"/>
    </xf>
    <xf numFmtId="0" fontId="8" fillId="0" borderId="2" xfId="0" applyFont="1" applyFill="1" applyBorder="1" applyAlignment="1">
      <alignment horizontal="left" vertical="center" wrapText="1"/>
    </xf>
    <xf numFmtId="4" fontId="9" fillId="9" borderId="29" xfId="0" applyNumberFormat="1" applyFont="1" applyFill="1" applyBorder="1" applyAlignment="1">
      <alignment horizontal="right" vertical="center"/>
    </xf>
    <xf numFmtId="4" fontId="8" fillId="4" borderId="5" xfId="0" applyNumberFormat="1" applyFont="1" applyFill="1" applyBorder="1" applyAlignment="1">
      <alignment horizontal="right" vertical="center"/>
    </xf>
    <xf numFmtId="0" fontId="18" fillId="0" borderId="0" xfId="0" applyFont="1" applyFill="1" applyAlignment="1">
      <alignment horizontal="left" wrapText="1"/>
    </xf>
    <xf numFmtId="2" fontId="9" fillId="0" borderId="0" xfId="0" applyNumberFormat="1" applyFont="1" applyFill="1"/>
    <xf numFmtId="0" fontId="12" fillId="2" borderId="0" xfId="0" applyFont="1" applyFill="1" applyAlignment="1">
      <alignment wrapText="1"/>
    </xf>
    <xf numFmtId="0" fontId="8" fillId="2" borderId="10" xfId="0" applyFont="1" applyFill="1" applyBorder="1" applyAlignment="1">
      <alignment vertical="center" wrapText="1"/>
    </xf>
    <xf numFmtId="2" fontId="9" fillId="2" borderId="0" xfId="0" applyNumberFormat="1" applyFont="1" applyFill="1" applyAlignment="1">
      <alignment horizontal="right" vertical="center"/>
    </xf>
    <xf numFmtId="0" fontId="8" fillId="2" borderId="49" xfId="0" applyFont="1" applyFill="1" applyBorder="1" applyAlignment="1">
      <alignment horizontal="left" vertical="center" wrapText="1"/>
    </xf>
    <xf numFmtId="4" fontId="8" fillId="2" borderId="5" xfId="0" applyNumberFormat="1" applyFont="1" applyFill="1" applyBorder="1" applyAlignment="1">
      <alignment horizontal="right" vertical="center"/>
    </xf>
    <xf numFmtId="0" fontId="8" fillId="0" borderId="50" xfId="0" applyFont="1" applyFill="1" applyBorder="1" applyAlignment="1">
      <alignment vertical="center" wrapText="1"/>
    </xf>
    <xf numFmtId="0" fontId="8" fillId="0" borderId="50" xfId="0" applyFont="1" applyFill="1" applyBorder="1" applyAlignment="1">
      <alignment horizontal="left" vertical="center" wrapText="1"/>
    </xf>
    <xf numFmtId="4" fontId="9" fillId="9" borderId="5" xfId="0" applyNumberFormat="1" applyFont="1" applyFill="1" applyBorder="1" applyAlignment="1">
      <alignment horizontal="right"/>
    </xf>
    <xf numFmtId="0" fontId="8" fillId="0" borderId="0" xfId="0" applyFont="1" applyFill="1" applyBorder="1" applyAlignment="1">
      <alignment horizontal="left"/>
    </xf>
    <xf numFmtId="2" fontId="8" fillId="0" borderId="0" xfId="0" applyNumberFormat="1" applyFont="1" applyFill="1" applyBorder="1" applyAlignment="1">
      <alignment horizontal="left"/>
    </xf>
    <xf numFmtId="0" fontId="3" fillId="0" borderId="0" xfId="0" applyFont="1" applyFill="1" applyBorder="1"/>
    <xf numFmtId="4" fontId="8" fillId="4" borderId="52" xfId="0" applyNumberFormat="1" applyFont="1" applyFill="1" applyBorder="1" applyAlignment="1">
      <alignment horizontal="right"/>
    </xf>
    <xf numFmtId="0" fontId="11" fillId="0" borderId="29" xfId="0" applyFont="1" applyFill="1" applyBorder="1" applyAlignment="1">
      <alignment vertical="center" wrapText="1"/>
    </xf>
    <xf numFmtId="0" fontId="12" fillId="0" borderId="46" xfId="0" applyFont="1" applyFill="1" applyBorder="1" applyAlignment="1">
      <alignment horizontal="left" vertical="center" wrapText="1"/>
    </xf>
    <xf numFmtId="4" fontId="20" fillId="4" borderId="16" xfId="0" applyNumberFormat="1" applyFont="1" applyFill="1" applyBorder="1" applyAlignment="1">
      <alignment horizontal="left" vertical="top"/>
    </xf>
    <xf numFmtId="0" fontId="23" fillId="3" borderId="0" xfId="0" applyFont="1" applyFill="1" applyAlignment="1">
      <alignment horizontal="left" vertical="center"/>
    </xf>
    <xf numFmtId="0" fontId="24" fillId="0" borderId="0" xfId="0" applyFont="1" applyFill="1" applyAlignment="1">
      <alignment wrapText="1"/>
    </xf>
    <xf numFmtId="4" fontId="20" fillId="4" borderId="62" xfId="0" applyNumberFormat="1" applyFont="1" applyFill="1" applyBorder="1" applyAlignment="1">
      <alignment horizontal="left" vertical="top"/>
    </xf>
    <xf numFmtId="4" fontId="20" fillId="4" borderId="66" xfId="0" applyNumberFormat="1" applyFont="1" applyFill="1" applyBorder="1" applyAlignment="1">
      <alignment horizontal="left" vertical="top"/>
    </xf>
    <xf numFmtId="4" fontId="20" fillId="4" borderId="12" xfId="0" applyNumberFormat="1" applyFont="1" applyFill="1" applyBorder="1" applyAlignment="1">
      <alignment horizontal="left" vertical="top"/>
    </xf>
    <xf numFmtId="4" fontId="20" fillId="4" borderId="66" xfId="0" applyNumberFormat="1" applyFont="1" applyFill="1" applyBorder="1" applyAlignment="1">
      <alignment vertical="top"/>
    </xf>
    <xf numFmtId="4" fontId="8" fillId="4" borderId="12" xfId="0" applyNumberFormat="1" applyFont="1" applyFill="1" applyBorder="1" applyAlignment="1">
      <alignment horizontal="right"/>
    </xf>
    <xf numFmtId="0" fontId="8" fillId="10" borderId="43" xfId="0" applyFont="1" applyFill="1" applyBorder="1" applyAlignment="1">
      <alignment horizontal="left" vertical="center" wrapText="1"/>
    </xf>
    <xf numFmtId="0" fontId="8" fillId="10" borderId="0" xfId="0" applyFont="1" applyFill="1" applyAlignment="1">
      <alignment horizontal="left" vertical="top" wrapText="1"/>
    </xf>
    <xf numFmtId="0" fontId="8" fillId="10" borderId="0" xfId="0" applyFont="1" applyFill="1" applyAlignment="1">
      <alignment vertical="center" wrapText="1"/>
    </xf>
    <xf numFmtId="0" fontId="3" fillId="0" borderId="69" xfId="0" applyFont="1" applyBorder="1"/>
    <xf numFmtId="0" fontId="8" fillId="0" borderId="11" xfId="0" applyFont="1" applyFill="1" applyBorder="1" applyAlignment="1">
      <alignment horizontal="left" vertical="center" wrapText="1"/>
    </xf>
    <xf numFmtId="0" fontId="8" fillId="0" borderId="44" xfId="0" applyFont="1" applyFill="1" applyBorder="1"/>
    <xf numFmtId="2" fontId="8" fillId="0" borderId="44" xfId="0" applyNumberFormat="1" applyFont="1" applyFill="1" applyBorder="1"/>
    <xf numFmtId="0" fontId="12" fillId="0" borderId="44" xfId="0" applyFont="1" applyBorder="1" applyAlignment="1">
      <alignment horizontal="left" wrapText="1"/>
    </xf>
    <xf numFmtId="0" fontId="9" fillId="0" borderId="44" xfId="0" applyFont="1" applyBorder="1" applyAlignment="1">
      <alignment horizontal="left" vertical="top"/>
    </xf>
    <xf numFmtId="49" fontId="12" fillId="2" borderId="33" xfId="0" applyNumberFormat="1" applyFont="1" applyFill="1" applyBorder="1" applyAlignment="1">
      <alignment horizontal="left" vertical="center"/>
    </xf>
    <xf numFmtId="49" fontId="12" fillId="2" borderId="0" xfId="0" applyNumberFormat="1" applyFont="1" applyFill="1" applyAlignment="1">
      <alignment horizontal="left" vertical="center"/>
    </xf>
    <xf numFmtId="2" fontId="8" fillId="3" borderId="0" xfId="0" applyNumberFormat="1" applyFont="1" applyFill="1" applyAlignment="1">
      <alignment horizontal="center"/>
    </xf>
    <xf numFmtId="0" fontId="15" fillId="0" borderId="0" xfId="0" applyFont="1" applyAlignment="1">
      <alignment horizontal="left"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8" fillId="0" borderId="10" xfId="0" applyFont="1" applyBorder="1" applyAlignment="1">
      <alignment vertical="center" wrapText="1"/>
    </xf>
    <xf numFmtId="4" fontId="8" fillId="0" borderId="63" xfId="0" applyNumberFormat="1" applyFont="1" applyBorder="1" applyAlignment="1">
      <alignment vertical="center" wrapText="1"/>
    </xf>
    <xf numFmtId="4" fontId="8" fillId="0" borderId="63" xfId="0" applyNumberFormat="1" applyFont="1" applyBorder="1" applyAlignment="1">
      <alignment vertical="center"/>
    </xf>
    <xf numFmtId="4" fontId="8" fillId="0" borderId="63" xfId="0" applyNumberFormat="1" applyFont="1" applyBorder="1" applyAlignment="1">
      <alignment horizontal="left" vertical="center" wrapText="1"/>
    </xf>
    <xf numFmtId="4" fontId="8" fillId="0" borderId="65" xfId="0" applyNumberFormat="1" applyFont="1" applyBorder="1" applyAlignment="1">
      <alignment horizontal="left" vertical="center" wrapText="1"/>
    </xf>
    <xf numFmtId="4" fontId="8" fillId="0" borderId="65" xfId="0" applyNumberFormat="1" applyFont="1" applyBorder="1" applyAlignment="1">
      <alignment horizontal="left" vertical="center"/>
    </xf>
    <xf numFmtId="4" fontId="9" fillId="0" borderId="63" xfId="0" applyNumberFormat="1" applyFont="1" applyBorder="1" applyAlignment="1">
      <alignment vertical="center"/>
    </xf>
    <xf numFmtId="0" fontId="8" fillId="3" borderId="63" xfId="0" applyFont="1" applyFill="1" applyBorder="1" applyAlignment="1">
      <alignment vertical="center" wrapText="1"/>
    </xf>
    <xf numFmtId="0" fontId="8" fillId="3" borderId="64" xfId="0" applyFont="1" applyFill="1" applyBorder="1" applyAlignment="1">
      <alignment vertical="center"/>
    </xf>
    <xf numFmtId="4" fontId="8" fillId="0" borderId="63" xfId="0" applyNumberFormat="1" applyFont="1" applyBorder="1" applyAlignment="1">
      <alignment horizontal="left" vertical="center"/>
    </xf>
    <xf numFmtId="4" fontId="9" fillId="0" borderId="65" xfId="0" applyNumberFormat="1" applyFont="1" applyBorder="1" applyAlignment="1">
      <alignment vertical="center" wrapText="1"/>
    </xf>
    <xf numFmtId="4" fontId="8" fillId="0" borderId="64" xfId="0" applyNumberFormat="1" applyFont="1" applyBorder="1" applyAlignment="1">
      <alignment horizontal="left" vertical="center"/>
    </xf>
    <xf numFmtId="4" fontId="9" fillId="0" borderId="65" xfId="0" applyNumberFormat="1" applyFont="1" applyBorder="1" applyAlignment="1">
      <alignment vertical="center"/>
    </xf>
    <xf numFmtId="0" fontId="0" fillId="0" borderId="0" xfId="0" applyFill="1" applyAlignment="1">
      <alignment vertical="center"/>
    </xf>
    <xf numFmtId="0" fontId="8" fillId="0" borderId="10" xfId="0" applyFont="1" applyFill="1" applyBorder="1" applyAlignment="1">
      <alignment vertical="center" wrapText="1"/>
    </xf>
    <xf numFmtId="4" fontId="8" fillId="8" borderId="3" xfId="0" applyNumberFormat="1" applyFont="1" applyFill="1" applyBorder="1" applyAlignment="1" applyProtection="1">
      <alignment horizontal="right"/>
      <protection locked="0"/>
    </xf>
    <xf numFmtId="4" fontId="12" fillId="10" borderId="5" xfId="0" applyNumberFormat="1" applyFont="1" applyFill="1" applyBorder="1" applyAlignment="1">
      <alignment horizontal="right"/>
    </xf>
    <xf numFmtId="4" fontId="12" fillId="10" borderId="46" xfId="0" applyNumberFormat="1" applyFont="1" applyFill="1" applyBorder="1" applyAlignment="1">
      <alignment horizontal="right"/>
    </xf>
    <xf numFmtId="4" fontId="9" fillId="0" borderId="0" xfId="0" applyNumberFormat="1" applyFont="1" applyFill="1" applyBorder="1" applyAlignment="1">
      <alignment horizontal="right"/>
    </xf>
    <xf numFmtId="0" fontId="22" fillId="0" borderId="0" xfId="0" applyFont="1" applyAlignment="1"/>
    <xf numFmtId="0" fontId="3" fillId="0" borderId="0" xfId="0" applyFont="1" applyAlignment="1">
      <alignment horizontal="left" vertical="top" wrapText="1"/>
    </xf>
    <xf numFmtId="0" fontId="2" fillId="0" borderId="0" xfId="0" applyFont="1"/>
    <xf numFmtId="4" fontId="8" fillId="0" borderId="73" xfId="0" applyNumberFormat="1" applyFont="1" applyBorder="1" applyAlignment="1" applyProtection="1">
      <alignment horizontal="left"/>
      <protection locked="0"/>
    </xf>
    <xf numFmtId="3" fontId="8" fillId="0" borderId="74" xfId="0" applyNumberFormat="1" applyFont="1" applyBorder="1" applyAlignment="1" applyProtection="1">
      <alignment horizontal="left"/>
      <protection locked="0"/>
    </xf>
    <xf numFmtId="49" fontId="12" fillId="2" borderId="72" xfId="0" applyNumberFormat="1" applyFont="1" applyFill="1" applyBorder="1" applyAlignment="1">
      <alignment horizontal="left" vertical="center"/>
    </xf>
    <xf numFmtId="0" fontId="2" fillId="7" borderId="34" xfId="0" applyFont="1" applyFill="1" applyBorder="1" applyAlignment="1">
      <alignment horizontal="left"/>
    </xf>
    <xf numFmtId="0" fontId="2" fillId="7" borderId="18" xfId="0" applyFont="1" applyFill="1" applyBorder="1" applyAlignment="1">
      <alignment horizontal="left"/>
    </xf>
    <xf numFmtId="4" fontId="8" fillId="0" borderId="75" xfId="0" applyNumberFormat="1" applyFont="1" applyBorder="1" applyAlignment="1" applyProtection="1">
      <alignment horizontal="left"/>
      <protection locked="0"/>
    </xf>
    <xf numFmtId="4" fontId="8" fillId="4" borderId="46" xfId="0" applyNumberFormat="1" applyFont="1" applyFill="1" applyBorder="1" applyAlignment="1">
      <alignment horizontal="right"/>
    </xf>
    <xf numFmtId="0" fontId="3" fillId="0" borderId="76" xfId="0" applyFont="1" applyBorder="1"/>
    <xf numFmtId="49" fontId="26" fillId="3" borderId="17" xfId="6" applyNumberFormat="1" applyFont="1" applyFill="1" applyBorder="1" applyAlignment="1" applyProtection="1">
      <alignment horizontal="left" wrapText="1"/>
    </xf>
    <xf numFmtId="0" fontId="2" fillId="0" borderId="0" xfId="0" applyFont="1" applyAlignment="1">
      <alignment vertical="center"/>
    </xf>
    <xf numFmtId="0" fontId="9" fillId="5" borderId="27" xfId="0" applyFont="1" applyFill="1" applyBorder="1"/>
    <xf numFmtId="0" fontId="9" fillId="5" borderId="28" xfId="0" applyFont="1" applyFill="1" applyBorder="1" applyAlignment="1">
      <alignment wrapText="1"/>
    </xf>
    <xf numFmtId="0" fontId="9" fillId="5" borderId="39" xfId="0" applyFont="1" applyFill="1" applyBorder="1" applyAlignment="1">
      <alignment wrapText="1"/>
    </xf>
    <xf numFmtId="1" fontId="13" fillId="4" borderId="31" xfId="0" applyNumberFormat="1" applyFont="1" applyFill="1" applyBorder="1" applyAlignment="1">
      <alignment horizontal="left"/>
    </xf>
    <xf numFmtId="1" fontId="8" fillId="4" borderId="32" xfId="0" applyNumberFormat="1" applyFont="1" applyFill="1" applyBorder="1" applyAlignment="1">
      <alignment horizontal="left" vertical="top"/>
    </xf>
    <xf numFmtId="49" fontId="13" fillId="4" borderId="30" xfId="0" applyNumberFormat="1" applyFont="1" applyFill="1" applyBorder="1" applyAlignment="1">
      <alignment horizontal="left" wrapText="1"/>
    </xf>
    <xf numFmtId="49" fontId="8" fillId="4" borderId="23" xfId="0" applyNumberFormat="1" applyFont="1" applyFill="1" applyBorder="1" applyAlignment="1">
      <alignment horizontal="left" vertical="top"/>
    </xf>
    <xf numFmtId="49" fontId="13" fillId="4" borderId="70" xfId="0" applyNumberFormat="1" applyFont="1" applyFill="1" applyBorder="1" applyAlignment="1">
      <alignment horizontal="left" wrapText="1"/>
    </xf>
    <xf numFmtId="0" fontId="10" fillId="4" borderId="33" xfId="0" applyFont="1" applyFill="1" applyBorder="1" applyAlignment="1">
      <alignment horizontal="left" vertical="center"/>
    </xf>
    <xf numFmtId="0" fontId="2" fillId="4" borderId="34" xfId="0" applyFont="1" applyFill="1" applyBorder="1" applyAlignment="1">
      <alignment horizontal="left"/>
    </xf>
    <xf numFmtId="0" fontId="8" fillId="4" borderId="34" xfId="0" applyFont="1" applyFill="1" applyBorder="1" applyAlignment="1">
      <alignment horizontal="left"/>
    </xf>
    <xf numFmtId="3" fontId="8" fillId="4" borderId="34" xfId="0" applyNumberFormat="1" applyFont="1" applyFill="1" applyBorder="1" applyAlignment="1">
      <alignment horizontal="left" vertical="top"/>
    </xf>
    <xf numFmtId="0" fontId="9" fillId="4" borderId="33" xfId="0" applyFont="1" applyFill="1" applyBorder="1" applyAlignment="1">
      <alignment horizontal="left" vertical="center"/>
    </xf>
    <xf numFmtId="0" fontId="10" fillId="4" borderId="0" xfId="0" applyFont="1" applyFill="1" applyAlignment="1">
      <alignment horizontal="left" vertical="center"/>
    </xf>
    <xf numFmtId="0" fontId="2" fillId="4" borderId="18" xfId="0" applyFont="1" applyFill="1" applyBorder="1" applyAlignment="1">
      <alignment horizontal="left"/>
    </xf>
    <xf numFmtId="0" fontId="8" fillId="4" borderId="18" xfId="0" applyFont="1" applyFill="1" applyBorder="1" applyAlignment="1">
      <alignment horizontal="left"/>
    </xf>
    <xf numFmtId="3" fontId="8" fillId="4" borderId="18" xfId="0" applyNumberFormat="1" applyFont="1" applyFill="1" applyBorder="1" applyAlignment="1">
      <alignment horizontal="left" vertical="top"/>
    </xf>
    <xf numFmtId="0" fontId="9" fillId="4" borderId="0" xfId="0" applyFont="1" applyFill="1" applyAlignment="1">
      <alignment horizontal="left" vertical="center"/>
    </xf>
    <xf numFmtId="0" fontId="10" fillId="4" borderId="72" xfId="0" applyFont="1" applyFill="1" applyBorder="1" applyAlignment="1">
      <alignment horizontal="left" vertical="center"/>
    </xf>
    <xf numFmtId="0" fontId="9" fillId="4" borderId="72" xfId="0" applyFont="1" applyFill="1" applyBorder="1" applyAlignment="1">
      <alignment horizontal="left" vertical="center"/>
    </xf>
    <xf numFmtId="49" fontId="12" fillId="9" borderId="33" xfId="0" applyNumberFormat="1" applyFont="1" applyFill="1" applyBorder="1" applyAlignment="1">
      <alignment horizontal="left" vertical="center"/>
    </xf>
    <xf numFmtId="0" fontId="9" fillId="9" borderId="34" xfId="0" applyFont="1" applyFill="1" applyBorder="1" applyAlignment="1">
      <alignment wrapText="1"/>
    </xf>
    <xf numFmtId="49" fontId="12" fillId="9" borderId="0" xfId="0" applyNumberFormat="1" applyFont="1" applyFill="1" applyAlignment="1">
      <alignment horizontal="left" vertical="center"/>
    </xf>
    <xf numFmtId="0" fontId="9" fillId="9" borderId="18" xfId="0" applyFont="1" applyFill="1" applyBorder="1" applyAlignment="1">
      <alignment wrapText="1"/>
    </xf>
    <xf numFmtId="49" fontId="12" fillId="9" borderId="72" xfId="0" applyNumberFormat="1" applyFont="1" applyFill="1" applyBorder="1" applyAlignment="1">
      <alignment horizontal="left" vertical="center"/>
    </xf>
    <xf numFmtId="0" fontId="8" fillId="2" borderId="12" xfId="0" applyFont="1" applyFill="1" applyBorder="1" applyAlignment="1">
      <alignment vertical="center" wrapText="1"/>
    </xf>
    <xf numFmtId="0" fontId="8" fillId="2" borderId="24" xfId="6" applyFont="1" applyFill="1" applyBorder="1" applyAlignment="1" applyProtection="1">
      <alignment horizontal="left" vertical="center" wrapText="1"/>
    </xf>
    <xf numFmtId="0" fontId="8" fillId="2" borderId="79" xfId="0" applyFont="1" applyFill="1" applyBorder="1" applyAlignment="1">
      <alignment horizontal="left" vertical="center" wrapText="1"/>
    </xf>
    <xf numFmtId="0" fontId="8" fillId="2" borderId="78" xfId="0" applyFont="1" applyFill="1" applyBorder="1" applyAlignment="1">
      <alignment horizontal="left" vertical="center" wrapText="1"/>
    </xf>
    <xf numFmtId="0" fontId="8" fillId="2" borderId="0" xfId="0" applyFont="1" applyFill="1" applyBorder="1" applyAlignment="1">
      <alignment horizontal="left" wrapText="1"/>
    </xf>
    <xf numFmtId="0" fontId="8" fillId="2" borderId="12" xfId="0" applyFont="1" applyFill="1" applyBorder="1" applyAlignment="1">
      <alignment horizontal="left" wrapText="1"/>
    </xf>
    <xf numFmtId="0" fontId="8" fillId="2" borderId="24" xfId="0" applyFont="1" applyFill="1" applyBorder="1" applyAlignment="1">
      <alignment horizontal="left" vertical="center" wrapText="1"/>
    </xf>
    <xf numFmtId="4" fontId="8" fillId="3" borderId="4" xfId="0" applyNumberFormat="1" applyFont="1" applyFill="1" applyBorder="1" applyAlignment="1" applyProtection="1">
      <alignment horizontal="right" vertical="center"/>
      <protection locked="0"/>
    </xf>
    <xf numFmtId="0" fontId="8" fillId="2" borderId="80" xfId="0" applyFont="1" applyFill="1" applyBorder="1" applyAlignment="1">
      <alignment horizontal="left" vertical="center" wrapText="1"/>
    </xf>
    <xf numFmtId="0" fontId="3" fillId="0" borderId="0" xfId="0" applyFont="1" applyAlignment="1">
      <alignment vertical="center" wrapText="1"/>
    </xf>
    <xf numFmtId="0" fontId="8" fillId="0" borderId="12" xfId="0" applyFont="1" applyBorder="1" applyAlignment="1">
      <alignment vertical="center" wrapText="1"/>
    </xf>
    <xf numFmtId="0" fontId="8" fillId="0" borderId="11" xfId="0" applyFont="1" applyBorder="1" applyAlignment="1">
      <alignment vertical="center" wrapText="1"/>
    </xf>
    <xf numFmtId="0" fontId="9" fillId="3" borderId="0" xfId="0" applyFont="1" applyFill="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4" fontId="8" fillId="3" borderId="9" xfId="0" applyNumberFormat="1" applyFont="1" applyFill="1" applyBorder="1" applyAlignment="1" applyProtection="1">
      <alignment horizontal="right"/>
      <protection locked="0"/>
    </xf>
    <xf numFmtId="4" fontId="9" fillId="4" borderId="5" xfId="0" applyNumberFormat="1" applyFont="1" applyFill="1" applyBorder="1" applyAlignment="1">
      <alignment horizontal="right"/>
    </xf>
    <xf numFmtId="0" fontId="3" fillId="0" borderId="8" xfId="0" applyFont="1" applyBorder="1" applyAlignment="1">
      <alignment vertical="center" wrapText="1"/>
    </xf>
    <xf numFmtId="0" fontId="9" fillId="0" borderId="11" xfId="0" applyFont="1" applyBorder="1" applyAlignment="1">
      <alignment wrapText="1"/>
    </xf>
    <xf numFmtId="0" fontId="8" fillId="0" borderId="1" xfId="0" applyFont="1" applyBorder="1" applyAlignment="1">
      <alignment vertical="center" wrapText="1"/>
    </xf>
    <xf numFmtId="0" fontId="8" fillId="3" borderId="0" xfId="0" applyFont="1" applyFill="1" applyAlignment="1">
      <alignment vertical="center" wrapText="1"/>
    </xf>
    <xf numFmtId="0" fontId="8" fillId="3" borderId="67" xfId="0" applyFont="1" applyFill="1" applyBorder="1" applyAlignment="1">
      <alignment vertical="center" wrapText="1"/>
    </xf>
    <xf numFmtId="0" fontId="3" fillId="0" borderId="11" xfId="0" applyFont="1" applyBorder="1" applyAlignment="1">
      <alignment vertical="center" wrapText="1"/>
    </xf>
    <xf numFmtId="0" fontId="8" fillId="2" borderId="77" xfId="6" applyFont="1" applyFill="1" applyBorder="1" applyAlignment="1" applyProtection="1">
      <alignment horizontal="left" vertical="center" wrapText="1"/>
    </xf>
    <xf numFmtId="0" fontId="8" fillId="2" borderId="0" xfId="0" applyFont="1" applyFill="1" applyBorder="1" applyAlignment="1">
      <alignment horizontal="left" vertical="center" wrapText="1"/>
    </xf>
    <xf numFmtId="0" fontId="8" fillId="2" borderId="12" xfId="0" applyFont="1" applyFill="1" applyBorder="1" applyAlignment="1">
      <alignment horizontal="left" vertical="center" wrapText="1"/>
    </xf>
    <xf numFmtId="4" fontId="9" fillId="5" borderId="46" xfId="0" applyNumberFormat="1" applyFont="1" applyFill="1" applyBorder="1" applyAlignment="1">
      <alignment horizontal="right" vertical="center"/>
    </xf>
    <xf numFmtId="4" fontId="8" fillId="4" borderId="9" xfId="0" applyNumberFormat="1" applyFont="1" applyFill="1" applyBorder="1" applyAlignment="1">
      <alignment horizontal="right" vertical="center"/>
    </xf>
    <xf numFmtId="4" fontId="8" fillId="4" borderId="46" xfId="0" applyNumberFormat="1" applyFont="1" applyFill="1" applyBorder="1" applyAlignment="1">
      <alignment horizontal="right" vertical="center"/>
    </xf>
    <xf numFmtId="4" fontId="9" fillId="5" borderId="3" xfId="0" applyNumberFormat="1" applyFont="1" applyFill="1" applyBorder="1" applyAlignment="1">
      <alignment horizontal="right" vertical="center"/>
    </xf>
    <xf numFmtId="0" fontId="1" fillId="0" borderId="0" xfId="0" applyFont="1" applyAlignment="1">
      <alignment vertical="center"/>
    </xf>
    <xf numFmtId="0" fontId="29" fillId="0" borderId="29" xfId="0" applyFont="1" applyFill="1" applyBorder="1" applyAlignment="1">
      <alignment vertical="center" wrapText="1"/>
    </xf>
    <xf numFmtId="0" fontId="30" fillId="0" borderId="0" xfId="0" applyFont="1" applyFill="1"/>
    <xf numFmtId="0" fontId="13" fillId="0" borderId="0" xfId="0" applyFont="1" applyFill="1"/>
    <xf numFmtId="0" fontId="26" fillId="0" borderId="0" xfId="0" applyFont="1" applyFill="1" applyAlignment="1" applyProtection="1">
      <alignment vertical="center"/>
    </xf>
    <xf numFmtId="0" fontId="31" fillId="0" borderId="0" xfId="0" applyFont="1"/>
    <xf numFmtId="0" fontId="30" fillId="0" borderId="0" xfId="0" applyFont="1" applyFill="1" applyAlignment="1" applyProtection="1">
      <alignment vertical="center"/>
    </xf>
    <xf numFmtId="0" fontId="13" fillId="0" borderId="46" xfId="0" applyFont="1" applyFill="1" applyBorder="1" applyAlignment="1">
      <alignment horizontal="left" vertical="center" wrapText="1"/>
    </xf>
    <xf numFmtId="0" fontId="26" fillId="0" borderId="0" xfId="0" applyFont="1" applyFill="1" applyBorder="1" applyAlignment="1">
      <alignment horizontal="left"/>
    </xf>
    <xf numFmtId="2" fontId="26" fillId="0" borderId="0" xfId="0" applyNumberFormat="1" applyFont="1" applyFill="1" applyBorder="1" applyAlignment="1">
      <alignment horizontal="left"/>
    </xf>
    <xf numFmtId="0" fontId="30" fillId="0" borderId="0" xfId="0" applyFont="1" applyFill="1" applyBorder="1"/>
    <xf numFmtId="4" fontId="8" fillId="0" borderId="60" xfId="0" applyNumberFormat="1" applyFont="1" applyBorder="1" applyAlignment="1">
      <alignment horizontal="right"/>
    </xf>
    <xf numFmtId="4" fontId="13" fillId="10" borderId="5" xfId="0" applyNumberFormat="1" applyFont="1" applyFill="1" applyBorder="1" applyAlignment="1">
      <alignment horizontal="right" vertical="center"/>
    </xf>
    <xf numFmtId="4" fontId="13" fillId="10" borderId="46" xfId="0" applyNumberFormat="1" applyFont="1" applyFill="1" applyBorder="1" applyAlignment="1">
      <alignment horizontal="right" vertical="center"/>
    </xf>
    <xf numFmtId="4" fontId="9" fillId="4" borderId="52" xfId="0" applyNumberFormat="1" applyFont="1" applyFill="1" applyBorder="1" applyAlignment="1">
      <alignment horizontal="right" vertical="center"/>
    </xf>
    <xf numFmtId="4" fontId="8" fillId="4" borderId="34" xfId="0" applyNumberFormat="1" applyFont="1" applyFill="1" applyBorder="1" applyAlignment="1">
      <alignment horizontal="left"/>
    </xf>
    <xf numFmtId="4" fontId="8" fillId="4" borderId="18" xfId="0" applyNumberFormat="1" applyFont="1" applyFill="1" applyBorder="1" applyAlignment="1">
      <alignment horizontal="left"/>
    </xf>
    <xf numFmtId="3" fontId="8" fillId="4" borderId="34" xfId="0" applyNumberFormat="1" applyFont="1" applyFill="1" applyBorder="1" applyAlignment="1">
      <alignment horizontal="left"/>
    </xf>
    <xf numFmtId="3" fontId="8" fillId="4" borderId="18" xfId="0" applyNumberFormat="1" applyFont="1" applyFill="1" applyBorder="1" applyAlignment="1">
      <alignment horizontal="left"/>
    </xf>
    <xf numFmtId="49" fontId="12" fillId="0" borderId="0" xfId="7" applyNumberFormat="1" applyFont="1" applyFill="1" applyAlignment="1">
      <alignment horizontal="left" vertical="top" wrapText="1"/>
    </xf>
    <xf numFmtId="0" fontId="9" fillId="0" borderId="0" xfId="7" applyFont="1" applyFill="1" applyAlignment="1">
      <alignment horizontal="left" vertical="top" wrapText="1"/>
    </xf>
    <xf numFmtId="49" fontId="9" fillId="0" borderId="0" xfId="7" applyNumberFormat="1" applyFont="1" applyFill="1" applyAlignment="1">
      <alignment horizontal="left" vertical="top" wrapText="1"/>
    </xf>
    <xf numFmtId="0" fontId="9" fillId="0" borderId="0" xfId="7" applyFont="1" applyFill="1" applyAlignment="1">
      <alignment vertical="top" wrapText="1"/>
    </xf>
    <xf numFmtId="0" fontId="9" fillId="0" borderId="0" xfId="0" applyFont="1" applyAlignment="1">
      <alignment horizontal="left" vertical="top"/>
    </xf>
    <xf numFmtId="0" fontId="9" fillId="0" borderId="0" xfId="7" applyFont="1" applyFill="1" applyBorder="1" applyAlignment="1" applyProtection="1">
      <alignment horizontal="left" vertical="top" wrapText="1"/>
    </xf>
    <xf numFmtId="0" fontId="9" fillId="0" borderId="0" xfId="7" applyFont="1" applyFill="1" applyAlignment="1" applyProtection="1">
      <alignment horizontal="left" vertical="top" wrapText="1"/>
    </xf>
    <xf numFmtId="49" fontId="9" fillId="0" borderId="0" xfId="7" applyNumberFormat="1" applyFont="1" applyFill="1" applyAlignment="1">
      <alignment vertical="top" wrapText="1"/>
    </xf>
    <xf numFmtId="0" fontId="9" fillId="0" borderId="0" xfId="0" applyFont="1" applyAlignment="1">
      <alignment vertical="top" wrapText="1"/>
    </xf>
    <xf numFmtId="49" fontId="9" fillId="0" borderId="0" xfId="7" applyNumberFormat="1" applyFont="1" applyFill="1" applyAlignment="1">
      <alignment vertical="top"/>
    </xf>
    <xf numFmtId="0" fontId="32" fillId="0" borderId="0" xfId="0" applyFont="1" applyAlignment="1">
      <alignment horizontal="left" vertical="top"/>
    </xf>
    <xf numFmtId="0" fontId="32" fillId="0" borderId="0" xfId="0" applyFont="1" applyAlignment="1">
      <alignment vertical="top"/>
    </xf>
    <xf numFmtId="49" fontId="9" fillId="0" borderId="0" xfId="7" applyNumberFormat="1" applyFont="1" applyFill="1" applyAlignment="1">
      <alignment horizontal="left" vertical="top"/>
    </xf>
    <xf numFmtId="0" fontId="9" fillId="0" borderId="0" xfId="0" applyFont="1" applyAlignment="1">
      <alignment horizontal="left" vertical="center"/>
    </xf>
    <xf numFmtId="0" fontId="8" fillId="0" borderId="0" xfId="0" applyFont="1" applyAlignment="1">
      <alignment horizontal="left" vertical="top" wrapText="1"/>
    </xf>
    <xf numFmtId="4" fontId="28" fillId="3" borderId="4" xfId="0" applyNumberFormat="1" applyFont="1" applyFill="1" applyBorder="1" applyAlignment="1" applyProtection="1">
      <alignment horizontal="right"/>
      <protection locked="0"/>
    </xf>
    <xf numFmtId="0" fontId="34" fillId="0" borderId="0" xfId="0" applyFont="1" applyAlignment="1">
      <alignment horizontal="left" vertical="top" wrapText="1"/>
    </xf>
    <xf numFmtId="0" fontId="35" fillId="0" borderId="0" xfId="0" applyFont="1" applyAlignment="1">
      <alignment horizontal="left" vertical="top" wrapText="1"/>
    </xf>
    <xf numFmtId="0" fontId="35" fillId="0" borderId="0" xfId="0" applyFont="1" applyAlignment="1">
      <alignment horizontal="left" vertical="top" wrapText="1" readingOrder="1"/>
    </xf>
    <xf numFmtId="0" fontId="8" fillId="0" borderId="0" xfId="0" applyFont="1" applyBorder="1" applyAlignment="1">
      <alignment horizontal="left" vertical="top" wrapText="1"/>
    </xf>
    <xf numFmtId="0" fontId="2" fillId="4" borderId="34" xfId="0" applyFont="1" applyFill="1" applyBorder="1" applyAlignment="1">
      <alignment horizontal="left" vertical="center"/>
    </xf>
    <xf numFmtId="0" fontId="2" fillId="4" borderId="18" xfId="0" applyFont="1" applyFill="1" applyBorder="1" applyAlignment="1">
      <alignment horizontal="left" vertical="center"/>
    </xf>
    <xf numFmtId="0" fontId="8" fillId="4" borderId="34" xfId="0" applyFont="1" applyFill="1" applyBorder="1" applyAlignment="1">
      <alignment horizontal="left" vertical="center"/>
    </xf>
    <xf numFmtId="0" fontId="8" fillId="4" borderId="18" xfId="0" applyFont="1" applyFill="1" applyBorder="1" applyAlignment="1">
      <alignment horizontal="left" vertical="center"/>
    </xf>
    <xf numFmtId="0" fontId="2" fillId="7" borderId="34" xfId="0" applyFont="1" applyFill="1" applyBorder="1" applyAlignment="1">
      <alignment horizontal="left" vertical="center"/>
    </xf>
    <xf numFmtId="0" fontId="2" fillId="7" borderId="18" xfId="0" applyFont="1" applyFill="1" applyBorder="1" applyAlignment="1">
      <alignment horizontal="left" vertical="center"/>
    </xf>
    <xf numFmtId="0" fontId="9" fillId="0" borderId="0" xfId="0" applyFont="1" applyAlignment="1">
      <alignment horizontal="left" vertical="top" wrapText="1"/>
    </xf>
    <xf numFmtId="0" fontId="8" fillId="0" borderId="0" xfId="0" applyFont="1" applyAlignment="1">
      <alignment vertical="top" wrapText="1"/>
    </xf>
    <xf numFmtId="0" fontId="37" fillId="0" borderId="51" xfId="0" applyFont="1" applyBorder="1" applyAlignment="1" applyProtection="1">
      <alignment horizontal="left" vertical="center" wrapText="1"/>
      <protection locked="0"/>
    </xf>
    <xf numFmtId="0" fontId="37" fillId="0" borderId="81" xfId="0" applyFont="1" applyBorder="1" applyAlignment="1" applyProtection="1">
      <alignment horizontal="left" vertical="center" wrapText="1"/>
      <protection locked="0"/>
    </xf>
    <xf numFmtId="49" fontId="37" fillId="0" borderId="40" xfId="0" applyNumberFormat="1" applyFont="1" applyBorder="1" applyAlignment="1" applyProtection="1">
      <alignment horizontal="left" vertical="center" wrapText="1"/>
      <protection locked="0"/>
    </xf>
    <xf numFmtId="1" fontId="37" fillId="0" borderId="41" xfId="0" applyNumberFormat="1" applyFont="1" applyBorder="1" applyAlignment="1" applyProtection="1">
      <alignment horizontal="left" vertical="center" wrapText="1"/>
      <protection locked="0"/>
    </xf>
    <xf numFmtId="49" fontId="37" fillId="0" borderId="11" xfId="0" applyNumberFormat="1" applyFont="1" applyBorder="1" applyAlignment="1" applyProtection="1">
      <alignment horizontal="left" vertical="center" wrapText="1"/>
      <protection locked="0"/>
    </xf>
    <xf numFmtId="49" fontId="37" fillId="0" borderId="42" xfId="0" applyNumberFormat="1" applyFont="1" applyBorder="1" applyAlignment="1" applyProtection="1">
      <alignment horizontal="left" vertical="center" wrapText="1"/>
      <protection locked="0"/>
    </xf>
    <xf numFmtId="49" fontId="37" fillId="0" borderId="71" xfId="0" applyNumberFormat="1" applyFont="1" applyBorder="1" applyAlignment="1" applyProtection="1">
      <alignment horizontal="left" vertical="center" wrapText="1"/>
      <protection locked="0"/>
    </xf>
    <xf numFmtId="0" fontId="8" fillId="0" borderId="0" xfId="0" applyFont="1" applyBorder="1" applyAlignment="1" applyProtection="1">
      <alignment horizontal="left" vertical="top" wrapText="1"/>
      <protection locked="0"/>
    </xf>
    <xf numFmtId="0" fontId="8" fillId="0" borderId="0" xfId="0" applyFont="1" applyFill="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35" fillId="0" borderId="0" xfId="0" applyFont="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26" fillId="0" borderId="0" xfId="0" applyFont="1" applyFill="1" applyAlignment="1" applyProtection="1">
      <alignment horizontal="left" vertical="top" wrapText="1"/>
      <protection locked="0"/>
    </xf>
    <xf numFmtId="0" fontId="9" fillId="0" borderId="0" xfId="0" applyFont="1" applyFill="1" applyAlignment="1" applyProtection="1">
      <alignment horizontal="left" vertical="top" wrapText="1"/>
      <protection locked="0"/>
    </xf>
    <xf numFmtId="4" fontId="20" fillId="4" borderId="82" xfId="0" applyNumberFormat="1" applyFont="1" applyFill="1" applyBorder="1" applyAlignment="1">
      <alignment horizontal="left" vertical="top"/>
    </xf>
    <xf numFmtId="4" fontId="8" fillId="0" borderId="67" xfId="0" applyNumberFormat="1" applyFont="1" applyBorder="1" applyAlignment="1" applyProtection="1">
      <alignment horizontal="right"/>
      <protection locked="0"/>
    </xf>
    <xf numFmtId="4" fontId="9" fillId="0" borderId="83" xfId="0" applyNumberFormat="1" applyFont="1" applyBorder="1" applyAlignment="1">
      <alignment horizontal="right"/>
    </xf>
    <xf numFmtId="4" fontId="8" fillId="0" borderId="67" xfId="0" applyNumberFormat="1" applyFont="1" applyBorder="1" applyAlignment="1">
      <alignment horizontal="right"/>
    </xf>
    <xf numFmtId="4" fontId="8" fillId="0" borderId="84" xfId="0" applyNumberFormat="1" applyFont="1" applyBorder="1" applyAlignment="1">
      <alignment horizontal="right"/>
    </xf>
    <xf numFmtId="4" fontId="8" fillId="0" borderId="83" xfId="0" applyNumberFormat="1" applyFont="1" applyBorder="1" applyAlignment="1">
      <alignment horizontal="right"/>
    </xf>
    <xf numFmtId="4" fontId="8" fillId="0" borderId="84" xfId="0" applyNumberFormat="1" applyFont="1" applyBorder="1" applyAlignment="1" applyProtection="1">
      <alignment horizontal="right"/>
      <protection locked="0"/>
    </xf>
    <xf numFmtId="4" fontId="8" fillId="0" borderId="82" xfId="0" applyNumberFormat="1" applyFont="1" applyBorder="1" applyAlignment="1">
      <alignment horizontal="right"/>
    </xf>
    <xf numFmtId="4" fontId="20" fillId="4" borderId="67" xfId="0" applyNumberFormat="1" applyFont="1" applyFill="1" applyBorder="1" applyAlignment="1">
      <alignment horizontal="left" vertical="top"/>
    </xf>
    <xf numFmtId="4" fontId="8" fillId="0" borderId="5" xfId="0" applyNumberFormat="1" applyFont="1" applyBorder="1" applyAlignment="1">
      <alignment horizontal="right"/>
    </xf>
    <xf numFmtId="4" fontId="8" fillId="4" borderId="67" xfId="0" applyNumberFormat="1" applyFont="1" applyFill="1" applyBorder="1" applyAlignment="1">
      <alignment horizontal="right"/>
    </xf>
    <xf numFmtId="4" fontId="8" fillId="0" borderId="3" xfId="0" applyNumberFormat="1" applyFont="1" applyBorder="1" applyAlignment="1">
      <alignment horizontal="right"/>
    </xf>
    <xf numFmtId="4" fontId="9" fillId="0" borderId="82" xfId="0" applyNumberFormat="1" applyFont="1" applyBorder="1" applyAlignment="1">
      <alignment horizontal="right"/>
    </xf>
    <xf numFmtId="4" fontId="8" fillId="0" borderId="55" xfId="0" applyNumberFormat="1" applyFont="1" applyBorder="1" applyAlignment="1" applyProtection="1">
      <alignment horizontal="right"/>
      <protection locked="0"/>
    </xf>
    <xf numFmtId="0" fontId="9" fillId="0" borderId="0" xfId="0" applyFont="1" applyAlignment="1">
      <alignment horizontal="left" wrapText="1"/>
    </xf>
    <xf numFmtId="0" fontId="12" fillId="0" borderId="0" xfId="0" applyFont="1" applyAlignment="1">
      <alignment horizontal="left" wrapText="1"/>
    </xf>
    <xf numFmtId="0" fontId="35" fillId="0" borderId="0" xfId="0" applyFont="1"/>
    <xf numFmtId="49" fontId="9" fillId="0" borderId="0" xfId="0" applyNumberFormat="1" applyFont="1" applyAlignment="1">
      <alignment horizontal="left" vertical="top" wrapText="1"/>
    </xf>
    <xf numFmtId="49" fontId="8" fillId="0" borderId="0" xfId="0" applyNumberFormat="1" applyFont="1" applyAlignment="1">
      <alignment horizontal="left" vertical="top" wrapText="1"/>
    </xf>
    <xf numFmtId="0" fontId="9" fillId="3" borderId="79" xfId="0" applyFont="1" applyFill="1" applyBorder="1" applyAlignment="1">
      <alignment horizontal="left" wrapText="1"/>
    </xf>
    <xf numFmtId="0" fontId="12" fillId="3" borderId="44" xfId="0" applyFont="1" applyFill="1" applyBorder="1" applyAlignment="1">
      <alignment horizontal="left"/>
    </xf>
    <xf numFmtId="0" fontId="12" fillId="0" borderId="44" xfId="0" applyFont="1" applyBorder="1" applyAlignment="1">
      <alignment horizontal="left"/>
    </xf>
    <xf numFmtId="0" fontId="9" fillId="0" borderId="0" xfId="0" applyFont="1" applyFill="1" applyAlignment="1" applyProtection="1">
      <alignment horizontal="left" wrapText="1"/>
    </xf>
    <xf numFmtId="0" fontId="38" fillId="11" borderId="0" xfId="0" applyFont="1" applyFill="1" applyAlignment="1">
      <alignment vertical="center" wrapText="1"/>
    </xf>
    <xf numFmtId="4" fontId="8" fillId="11" borderId="22" xfId="0" applyNumberFormat="1" applyFont="1" applyFill="1" applyBorder="1" applyAlignment="1">
      <alignment horizontal="right"/>
    </xf>
    <xf numFmtId="4" fontId="8" fillId="11" borderId="0" xfId="0" applyNumberFormat="1" applyFont="1" applyFill="1" applyAlignment="1">
      <alignment horizontal="right"/>
    </xf>
    <xf numFmtId="4" fontId="8" fillId="11" borderId="22" xfId="0" applyNumberFormat="1" applyFont="1" applyFill="1" applyBorder="1"/>
    <xf numFmtId="0" fontId="38" fillId="11" borderId="11" xfId="0" applyFont="1" applyFill="1" applyBorder="1" applyAlignment="1">
      <alignment wrapText="1"/>
    </xf>
    <xf numFmtId="0" fontId="8" fillId="11" borderId="0" xfId="0" applyFont="1" applyFill="1"/>
    <xf numFmtId="0" fontId="3" fillId="11" borderId="0" xfId="0" applyFont="1" applyFill="1"/>
    <xf numFmtId="0" fontId="9" fillId="4" borderId="8" xfId="0" applyFont="1" applyFill="1" applyBorder="1" applyAlignment="1">
      <alignment horizontal="left" wrapText="1"/>
    </xf>
    <xf numFmtId="0" fontId="9" fillId="4" borderId="8" xfId="0" applyFont="1" applyFill="1" applyBorder="1" applyAlignment="1">
      <alignment horizontal="left" vertical="center" wrapText="1"/>
    </xf>
    <xf numFmtId="4" fontId="9" fillId="4" borderId="5" xfId="0" applyNumberFormat="1" applyFont="1" applyFill="1" applyBorder="1" applyAlignment="1">
      <alignment horizontal="right" vertical="center"/>
    </xf>
    <xf numFmtId="0" fontId="13" fillId="11" borderId="0" xfId="0" applyFont="1" applyFill="1" applyAlignment="1">
      <alignment horizontal="left" wrapText="1"/>
    </xf>
    <xf numFmtId="4" fontId="9" fillId="4" borderId="3" xfId="0" applyNumberFormat="1" applyFont="1" applyFill="1" applyBorder="1" applyAlignment="1">
      <alignment horizontal="right" vertical="center"/>
    </xf>
    <xf numFmtId="0" fontId="9" fillId="11" borderId="0" xfId="0" applyFont="1" applyFill="1" applyAlignment="1">
      <alignment horizontal="left" wrapText="1"/>
    </xf>
    <xf numFmtId="0" fontId="9" fillId="11" borderId="0" xfId="0" applyFont="1" applyFill="1"/>
    <xf numFmtId="0" fontId="38" fillId="11" borderId="0" xfId="0" applyFont="1" applyFill="1" applyAlignment="1">
      <alignment horizontal="left" wrapText="1"/>
    </xf>
    <xf numFmtId="0" fontId="38" fillId="11" borderId="0" xfId="0" applyFont="1" applyFill="1"/>
    <xf numFmtId="0" fontId="39" fillId="11" borderId="0" xfId="0" applyFont="1" applyFill="1"/>
    <xf numFmtId="0" fontId="9" fillId="4" borderId="13" xfId="0" applyFont="1" applyFill="1" applyBorder="1" applyAlignment="1">
      <alignment vertical="center" wrapText="1"/>
    </xf>
    <xf numFmtId="4" fontId="9" fillId="4" borderId="45" xfId="0" applyNumberFormat="1" applyFont="1" applyFill="1" applyBorder="1" applyAlignment="1">
      <alignment horizontal="right" vertical="center"/>
    </xf>
    <xf numFmtId="0" fontId="9" fillId="4" borderId="6" xfId="0" applyFont="1" applyFill="1" applyBorder="1" applyAlignment="1">
      <alignment vertical="center" wrapText="1"/>
    </xf>
    <xf numFmtId="4" fontId="9" fillId="4" borderId="4" xfId="0" applyNumberFormat="1" applyFont="1" applyFill="1" applyBorder="1" applyAlignment="1">
      <alignment horizontal="right" vertical="center"/>
    </xf>
    <xf numFmtId="0" fontId="0" fillId="11" borderId="0" xfId="0" applyFill="1"/>
    <xf numFmtId="0" fontId="9" fillId="4" borderId="3"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8" fillId="8" borderId="5" xfId="0" applyFont="1" applyFill="1" applyBorder="1" applyAlignment="1">
      <alignment horizontal="left" wrapText="1"/>
    </xf>
    <xf numFmtId="0" fontId="8" fillId="8" borderId="68" xfId="0" applyFont="1" applyFill="1" applyBorder="1" applyAlignment="1">
      <alignment horizontal="left" vertical="center" wrapText="1"/>
    </xf>
    <xf numFmtId="0" fontId="8" fillId="8" borderId="47" xfId="0" applyFont="1" applyFill="1" applyBorder="1" applyAlignment="1">
      <alignment horizontal="left" vertical="center" wrapText="1"/>
    </xf>
    <xf numFmtId="0" fontId="8" fillId="8" borderId="0" xfId="0" applyFont="1" applyFill="1" applyAlignment="1">
      <alignment vertical="center" wrapText="1"/>
    </xf>
    <xf numFmtId="0" fontId="8" fillId="8" borderId="67" xfId="0" applyFont="1" applyFill="1" applyBorder="1" applyAlignment="1">
      <alignment vertical="center" wrapText="1"/>
    </xf>
    <xf numFmtId="0" fontId="24" fillId="0" borderId="0" xfId="0" applyFont="1" applyFill="1" applyAlignment="1"/>
    <xf numFmtId="0" fontId="11" fillId="8" borderId="29" xfId="0" applyFont="1" applyFill="1" applyBorder="1" applyAlignment="1">
      <alignment vertical="center" wrapText="1"/>
    </xf>
    <xf numFmtId="0" fontId="12" fillId="8" borderId="46" xfId="0" applyFont="1" applyFill="1" applyBorder="1" applyAlignment="1">
      <alignment horizontal="left" vertical="center" wrapText="1"/>
    </xf>
    <xf numFmtId="0" fontId="10" fillId="4" borderId="51" xfId="0" applyFont="1" applyFill="1" applyBorder="1" applyAlignment="1">
      <alignment vertical="center" wrapText="1"/>
    </xf>
    <xf numFmtId="4" fontId="38" fillId="4" borderId="66" xfId="0" applyNumberFormat="1" applyFont="1" applyFill="1" applyBorder="1" applyAlignment="1">
      <alignment horizontal="left" vertical="top"/>
    </xf>
    <xf numFmtId="4" fontId="38" fillId="4" borderId="66" xfId="0" applyNumberFormat="1" applyFont="1" applyFill="1" applyBorder="1" applyAlignment="1">
      <alignment vertical="top"/>
    </xf>
    <xf numFmtId="4" fontId="38" fillId="4" borderId="62" xfId="0" applyNumberFormat="1" applyFont="1" applyFill="1" applyBorder="1" applyAlignment="1">
      <alignment horizontal="left" vertical="top"/>
    </xf>
    <xf numFmtId="0" fontId="8" fillId="12" borderId="0" xfId="0" applyFont="1" applyFill="1" applyAlignment="1">
      <alignment vertical="center" wrapText="1"/>
    </xf>
    <xf numFmtId="0" fontId="8" fillId="12" borderId="0" xfId="0" applyFont="1" applyFill="1" applyAlignment="1">
      <alignment horizontal="left" vertical="center" wrapText="1"/>
    </xf>
    <xf numFmtId="0" fontId="8" fillId="4" borderId="12" xfId="0" applyFont="1" applyFill="1" applyBorder="1" applyAlignment="1">
      <alignment horizontal="left" vertical="center" wrapText="1"/>
    </xf>
    <xf numFmtId="0" fontId="8" fillId="8" borderId="5" xfId="0" applyFont="1" applyFill="1" applyBorder="1" applyAlignment="1">
      <alignment vertical="center" wrapText="1"/>
    </xf>
    <xf numFmtId="0" fontId="9" fillId="2" borderId="85" xfId="0" applyFont="1" applyFill="1" applyBorder="1" applyAlignment="1">
      <alignment horizontal="left" vertical="center" wrapText="1"/>
    </xf>
    <xf numFmtId="0" fontId="9" fillId="3" borderId="85" xfId="0" applyFont="1" applyFill="1" applyBorder="1" applyAlignment="1">
      <alignment horizontal="left" vertical="center" wrapText="1"/>
    </xf>
    <xf numFmtId="0" fontId="9" fillId="2" borderId="86" xfId="0" applyFont="1" applyFill="1" applyBorder="1" applyAlignment="1">
      <alignment horizontal="left" vertical="center" wrapText="1"/>
    </xf>
    <xf numFmtId="4" fontId="9" fillId="9" borderId="5" xfId="0" applyNumberFormat="1" applyFont="1" applyFill="1" applyBorder="1" applyAlignment="1">
      <alignment horizontal="right" vertical="center"/>
    </xf>
    <xf numFmtId="2" fontId="9" fillId="0" borderId="0" xfId="0" applyNumberFormat="1" applyFont="1" applyFill="1" applyAlignment="1">
      <alignment horizontal="right" vertical="center"/>
    </xf>
    <xf numFmtId="0" fontId="9" fillId="4" borderId="0" xfId="0" applyFont="1" applyFill="1" applyAlignment="1">
      <alignment horizontal="left" vertical="center" wrapText="1"/>
    </xf>
    <xf numFmtId="0" fontId="8" fillId="2" borderId="86" xfId="0" applyFont="1" applyFill="1" applyBorder="1" applyAlignment="1">
      <alignment horizontal="left" vertical="center" wrapText="1"/>
    </xf>
    <xf numFmtId="2" fontId="8" fillId="2" borderId="0" xfId="0" applyNumberFormat="1" applyFont="1" applyFill="1"/>
    <xf numFmtId="0" fontId="8" fillId="3" borderId="85" xfId="0" applyFont="1" applyFill="1" applyBorder="1" applyAlignment="1">
      <alignment horizontal="left" vertical="center" wrapText="1"/>
    </xf>
    <xf numFmtId="0" fontId="8" fillId="2" borderId="85" xfId="0" applyFont="1" applyFill="1" applyBorder="1" applyAlignment="1">
      <alignment horizontal="left" vertical="center" wrapText="1"/>
    </xf>
    <xf numFmtId="2" fontId="8" fillId="2" borderId="0" xfId="0" applyNumberFormat="1" applyFont="1" applyFill="1" applyAlignment="1">
      <alignment horizontal="right" vertical="center"/>
    </xf>
    <xf numFmtId="0" fontId="8" fillId="13" borderId="43" xfId="0" applyFont="1" applyFill="1" applyBorder="1" applyAlignment="1">
      <alignment horizontal="left" vertical="center" wrapText="1"/>
    </xf>
    <xf numFmtId="0" fontId="9" fillId="0" borderId="10" xfId="0" applyFont="1" applyBorder="1" applyAlignment="1">
      <alignment horizontal="left" vertical="top" wrapText="1"/>
    </xf>
    <xf numFmtId="0" fontId="8" fillId="0" borderId="0" xfId="0" applyFont="1" applyAlignment="1" applyProtection="1"/>
    <xf numFmtId="0" fontId="8" fillId="0" borderId="0" xfId="0" applyFont="1" applyFill="1" applyBorder="1" applyAlignment="1" applyProtection="1"/>
    <xf numFmtId="0" fontId="8" fillId="0" borderId="24" xfId="0" applyFont="1" applyBorder="1" applyAlignment="1">
      <alignment vertical="center" wrapText="1"/>
    </xf>
    <xf numFmtId="0" fontId="8" fillId="0" borderId="76" xfId="0" applyFont="1" applyBorder="1"/>
    <xf numFmtId="0" fontId="40" fillId="14" borderId="0" xfId="0" applyFont="1" applyFill="1"/>
    <xf numFmtId="0" fontId="0" fillId="0" borderId="0" xfId="0" applyAlignment="1">
      <alignment wrapText="1"/>
    </xf>
    <xf numFmtId="0" fontId="0" fillId="0" borderId="0" xfId="0" applyFill="1"/>
    <xf numFmtId="14" fontId="0" fillId="0" borderId="0" xfId="0" applyNumberFormat="1" applyFont="1" applyFill="1"/>
    <xf numFmtId="0" fontId="0" fillId="0" borderId="0" xfId="0" applyFont="1" applyFill="1"/>
    <xf numFmtId="14" fontId="0" fillId="0" borderId="0" xfId="0" applyNumberFormat="1"/>
    <xf numFmtId="14" fontId="0" fillId="0" borderId="0" xfId="0" applyNumberFormat="1" applyAlignment="1">
      <alignment horizontal="right"/>
    </xf>
    <xf numFmtId="14" fontId="0" fillId="0" borderId="0" xfId="0" applyNumberFormat="1" applyFont="1" applyFill="1" applyAlignment="1">
      <alignment horizontal="right"/>
    </xf>
    <xf numFmtId="0" fontId="0" fillId="0" borderId="0" xfId="0" applyFont="1"/>
    <xf numFmtId="0" fontId="0" fillId="3" borderId="1" xfId="0" applyFill="1" applyBorder="1"/>
    <xf numFmtId="0" fontId="40" fillId="3" borderId="69" xfId="0" applyFont="1" applyFill="1" applyBorder="1"/>
    <xf numFmtId="0" fontId="0" fillId="3" borderId="0" xfId="0" applyFill="1"/>
    <xf numFmtId="0" fontId="0" fillId="3" borderId="0" xfId="0" applyFont="1" applyFill="1" applyBorder="1"/>
    <xf numFmtId="0" fontId="0" fillId="3" borderId="0" xfId="0" applyFont="1" applyFill="1"/>
    <xf numFmtId="0" fontId="40" fillId="3" borderId="0" xfId="0" applyFont="1" applyFill="1" applyBorder="1"/>
    <xf numFmtId="0" fontId="0" fillId="3" borderId="0" xfId="0" applyFont="1" applyFill="1" applyBorder="1" applyAlignment="1">
      <alignment vertical="center"/>
    </xf>
    <xf numFmtId="0" fontId="15" fillId="3" borderId="0" xfId="0" applyFont="1" applyFill="1" applyAlignment="1">
      <alignment horizontal="left" vertical="center"/>
    </xf>
    <xf numFmtId="0" fontId="0" fillId="0" borderId="0" xfId="0" applyFont="1" applyFill="1" applyAlignment="1">
      <alignment wrapText="1"/>
    </xf>
  </cellXfs>
  <cellStyles count="8">
    <cellStyle name="20 % - Aksentti3" xfId="7" builtinId="38"/>
    <cellStyle name="Euro" xfId="2" xr:uid="{00000000-0005-0000-0000-000000000000}"/>
    <cellStyle name="Euro 2" xfId="3" xr:uid="{00000000-0005-0000-0000-000001000000}"/>
    <cellStyle name="Hyperlinkki" xfId="6" builtinId="8"/>
    <cellStyle name="Normaali" xfId="0" builtinId="0"/>
    <cellStyle name="Normaali 2" xfId="1" xr:uid="{00000000-0005-0000-0000-000003000000}"/>
    <cellStyle name="Normaali 3" xfId="4" xr:uid="{00000000-0005-0000-0000-000004000000}"/>
    <cellStyle name="Normal 2" xfId="5" xr:uid="{00000000-0005-0000-0000-000005000000}"/>
  </cellStyles>
  <dxfs count="42">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ont>
        <b val="0"/>
        <i val="0"/>
        <strike val="0"/>
        <condense val="0"/>
        <extend val="0"/>
        <outline val="0"/>
        <shadow val="0"/>
        <u val="none"/>
        <vertAlign val="baseline"/>
        <sz val="11"/>
        <color auto="1"/>
        <name val="Verdana"/>
        <family val="2"/>
        <scheme val="none"/>
      </font>
      <alignment horizontal="left" vertical="top" textRotation="0" wrapText="1" indent="0" justifyLastLine="0" shrinkToFit="0" readingOrder="0"/>
    </dxf>
    <dxf>
      <font>
        <b/>
        <i val="0"/>
        <strike val="0"/>
        <condense val="0"/>
        <extend val="0"/>
        <outline val="0"/>
        <shadow val="0"/>
        <u val="none"/>
        <vertAlign val="baseline"/>
        <sz val="11"/>
        <color auto="1"/>
        <name val="Verdana"/>
        <family val="2"/>
        <scheme val="none"/>
      </font>
      <numFmt numFmtId="30" formatCode="@"/>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1"/>
        <color auto="1"/>
        <name val="Verdana"/>
        <family val="2"/>
      </font>
    </dxf>
    <dxf>
      <alignment horizontal="general" vertical="bottom" textRotation="0" wrapText="1" indent="0" justifyLastLine="0" shrinkToFit="0" readingOrder="0"/>
    </dxf>
    <dxf>
      <numFmt numFmtId="19" formatCode="d/m/yyyy"/>
      <alignment horizontal="right" vertical="bottom" textRotation="0" wrapText="0" indent="0" justifyLastLine="0" shrinkToFit="0" readingOrder="0"/>
    </dxf>
    <dxf>
      <font>
        <b/>
        <i val="0"/>
        <strike val="0"/>
        <condense val="0"/>
        <extend val="0"/>
        <outline val="0"/>
        <shadow val="0"/>
        <u val="none"/>
        <vertAlign val="baseline"/>
        <sz val="11"/>
        <color theme="1"/>
        <name val="Verdana"/>
        <family val="2"/>
        <scheme val="minor"/>
      </font>
      <fill>
        <patternFill patternType="solid">
          <fgColor indexed="64"/>
          <bgColor theme="5" tint="0.79998168889431442"/>
        </patternFill>
      </fill>
    </dxf>
  </dxfs>
  <tableStyles count="1" defaultTableStyle="TableStyleMedium9" defaultPivotStyle="PivotStyleLight16">
    <tableStyle name="Otsikko" pivot="0" count="0" xr9:uid="{65D61E9D-BF66-4F22-9316-21119D91B178}"/>
  </tableStyles>
  <colors>
    <mruColors>
      <color rgb="FFE5EFCD"/>
      <color rgb="FF597623"/>
      <color rgb="FF005966"/>
      <color rgb="FFF1F1F1"/>
      <color rgb="FF59771E"/>
      <color rgb="FF005977"/>
      <color rgb="FFD8E7B3"/>
      <color rgb="FF94C43A"/>
      <color rgb="FFFAEFDB"/>
      <color rgb="FF94C6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517206</xdr:colOff>
      <xdr:row>0</xdr:row>
      <xdr:rowOff>839561</xdr:rowOff>
    </xdr:to>
    <xdr:pic>
      <xdr:nvPicPr>
        <xdr:cNvPr id="3" name="Kuva 2" descr="ara_logo_sRGB">
          <a:extLst>
            <a:ext uri="{FF2B5EF4-FFF2-40B4-BE49-F238E27FC236}">
              <a16:creationId xmlns:a16="http://schemas.microsoft.com/office/drawing/2014/main" id="{FDC55A13-7EE4-46C8-ACC7-60D24AB77E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81775" y="0"/>
          <a:ext cx="3029901" cy="8395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513396</xdr:colOff>
      <xdr:row>0</xdr:row>
      <xdr:rowOff>839561</xdr:rowOff>
    </xdr:to>
    <xdr:pic>
      <xdr:nvPicPr>
        <xdr:cNvPr id="2" name="Kuva 1" descr="ara_logo_sRGB">
          <a:extLst>
            <a:ext uri="{FF2B5EF4-FFF2-40B4-BE49-F238E27FC236}">
              <a16:creationId xmlns:a16="http://schemas.microsoft.com/office/drawing/2014/main" id="{2614DBFD-92C4-4AEA-9F9A-D85B8D23EE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4850" y="0"/>
          <a:ext cx="3060381" cy="8395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513396</xdr:colOff>
      <xdr:row>0</xdr:row>
      <xdr:rowOff>839561</xdr:rowOff>
    </xdr:to>
    <xdr:pic>
      <xdr:nvPicPr>
        <xdr:cNvPr id="2" name="Kuva 1" descr="ara_logo_sRGB">
          <a:extLst>
            <a:ext uri="{FF2B5EF4-FFF2-40B4-BE49-F238E27FC236}">
              <a16:creationId xmlns:a16="http://schemas.microsoft.com/office/drawing/2014/main" id="{C38274FE-D653-4DC9-9BE3-6E972D79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0"/>
          <a:ext cx="2917506" cy="8395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513396</xdr:colOff>
      <xdr:row>0</xdr:row>
      <xdr:rowOff>839561</xdr:rowOff>
    </xdr:to>
    <xdr:pic>
      <xdr:nvPicPr>
        <xdr:cNvPr id="2" name="Kuva 1" descr="ara_logo_sRGB">
          <a:extLst>
            <a:ext uri="{FF2B5EF4-FFF2-40B4-BE49-F238E27FC236}">
              <a16:creationId xmlns:a16="http://schemas.microsoft.com/office/drawing/2014/main" id="{FAB73E5A-E12B-47ED-A402-9164960488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0"/>
          <a:ext cx="2917506" cy="8395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517206</xdr:colOff>
      <xdr:row>0</xdr:row>
      <xdr:rowOff>839561</xdr:rowOff>
    </xdr:to>
    <xdr:pic>
      <xdr:nvPicPr>
        <xdr:cNvPr id="2" name="Kuva 1" descr="ara_logo_sRGB">
          <a:extLst>
            <a:ext uri="{FF2B5EF4-FFF2-40B4-BE49-F238E27FC236}">
              <a16:creationId xmlns:a16="http://schemas.microsoft.com/office/drawing/2014/main" id="{8FC12608-A637-457C-8995-D60F23D88F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0"/>
          <a:ext cx="2913696" cy="8395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517206</xdr:colOff>
      <xdr:row>0</xdr:row>
      <xdr:rowOff>839561</xdr:rowOff>
    </xdr:to>
    <xdr:pic>
      <xdr:nvPicPr>
        <xdr:cNvPr id="2" name="Kuva 1" descr="ara_logo_sRGB">
          <a:extLst>
            <a:ext uri="{FF2B5EF4-FFF2-40B4-BE49-F238E27FC236}">
              <a16:creationId xmlns:a16="http://schemas.microsoft.com/office/drawing/2014/main" id="{26A2FA83-058F-4287-AE89-769DA83F89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0"/>
          <a:ext cx="2917506" cy="8395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513396</xdr:colOff>
      <xdr:row>0</xdr:row>
      <xdr:rowOff>839561</xdr:rowOff>
    </xdr:to>
    <xdr:pic>
      <xdr:nvPicPr>
        <xdr:cNvPr id="2" name="Kuva 1" descr="ara_logo_sRGB">
          <a:extLst>
            <a:ext uri="{FF2B5EF4-FFF2-40B4-BE49-F238E27FC236}">
              <a16:creationId xmlns:a16="http://schemas.microsoft.com/office/drawing/2014/main" id="{0A53D701-B86F-4493-B494-1F972903BF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0"/>
          <a:ext cx="2917506" cy="8395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513396</xdr:colOff>
      <xdr:row>0</xdr:row>
      <xdr:rowOff>839561</xdr:rowOff>
    </xdr:to>
    <xdr:pic>
      <xdr:nvPicPr>
        <xdr:cNvPr id="2" name="Kuva 1" descr="ara_logo_sRGB">
          <a:extLst>
            <a:ext uri="{FF2B5EF4-FFF2-40B4-BE49-F238E27FC236}">
              <a16:creationId xmlns:a16="http://schemas.microsoft.com/office/drawing/2014/main" id="{9B2CA770-A548-4949-A675-9E870D341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4850" y="0"/>
          <a:ext cx="3060381" cy="8395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513396</xdr:colOff>
      <xdr:row>0</xdr:row>
      <xdr:rowOff>839561</xdr:rowOff>
    </xdr:to>
    <xdr:pic>
      <xdr:nvPicPr>
        <xdr:cNvPr id="2" name="Kuva 1" descr="ara_logo_sRGB">
          <a:extLst>
            <a:ext uri="{FF2B5EF4-FFF2-40B4-BE49-F238E27FC236}">
              <a16:creationId xmlns:a16="http://schemas.microsoft.com/office/drawing/2014/main" id="{A6249D39-172C-4484-927D-A0D192C93D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4850" y="0"/>
          <a:ext cx="3060381" cy="8395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513396</xdr:colOff>
      <xdr:row>0</xdr:row>
      <xdr:rowOff>839561</xdr:rowOff>
    </xdr:to>
    <xdr:pic>
      <xdr:nvPicPr>
        <xdr:cNvPr id="2" name="Kuva 1" descr="ara_logo_sRGB">
          <a:extLst>
            <a:ext uri="{FF2B5EF4-FFF2-40B4-BE49-F238E27FC236}">
              <a16:creationId xmlns:a16="http://schemas.microsoft.com/office/drawing/2014/main" id="{DCBD66BA-1A9E-4027-BBC3-7F480EA82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4850" y="0"/>
          <a:ext cx="3060381" cy="8395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C2111E-5A34-4F13-8385-1A0B7485A15D}" name="Taulukko1" displayName="Taulukko1" ref="A6:B17" totalsRowShown="0" headerRowDxfId="41">
  <autoFilter ref="A6:B17" xr:uid="{52C2111E-5A34-4F13-8385-1A0B7485A15D}"/>
  <tableColumns count="2">
    <tableColumn id="1" xr3:uid="{06289C77-0E87-462C-8E98-005EE5B69629}" name="Pvm" dataDxfId="40"/>
    <tableColumn id="2" xr3:uid="{507B9A8E-B902-4C0A-AC08-F8F396C9E67F}" name="Toimenpiteet" dataDxfId="39"/>
  </tableColumns>
  <tableStyleInfo name="Otsikk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F13582-63B5-43C9-8705-ED9ACDDF48D4}" name="Taulukko2" displayName="Taulukko2" ref="A1:B129" totalsRowShown="0" dataDxfId="38">
  <autoFilter ref="A1:B129" xr:uid="{3724D241-12B5-436F-B3B3-F73778BC119A}"/>
  <sortState xmlns:xlrd2="http://schemas.microsoft.com/office/spreadsheetml/2017/richdata2" ref="A2:B129">
    <sortCondition ref="A1:A129"/>
  </sortState>
  <tableColumns count="2">
    <tableColumn id="1" xr3:uid="{55EABF35-B6CA-45A3-B037-AB5F20424EAD}" name="Asia" dataDxfId="37" dataCellStyle="20 % - Aksentti3"/>
    <tableColumn id="2" xr3:uid="{A5BCD0FA-8845-4972-9E3C-F51BF4074380}" name="Ohje" dataDxfId="36"/>
  </tableColumns>
  <tableStyleInfo name="TableStyleLight16" showFirstColumn="0" showLastColumn="0" showRowStripes="1" showColumnStripes="0"/>
</table>
</file>

<file path=xl/theme/theme1.xml><?xml version="1.0" encoding="utf-8"?>
<a:theme xmlns:a="http://schemas.openxmlformats.org/drawingml/2006/main" name="ARA2021">
  <a:themeElements>
    <a:clrScheme name="ARA-asiakirjat">
      <a:dk1>
        <a:srgbClr val="262626"/>
      </a:dk1>
      <a:lt1>
        <a:srgbClr val="FFFFFF"/>
      </a:lt1>
      <a:dk2>
        <a:srgbClr val="2E5053"/>
      </a:dk2>
      <a:lt2>
        <a:srgbClr val="F2F2F2"/>
      </a:lt2>
      <a:accent1>
        <a:srgbClr val="79A130"/>
      </a:accent1>
      <a:accent2>
        <a:srgbClr val="199BE6"/>
      </a:accent2>
      <a:accent3>
        <a:srgbClr val="329FA9"/>
      </a:accent3>
      <a:accent4>
        <a:srgbClr val="2E5053"/>
      </a:accent4>
      <a:accent5>
        <a:srgbClr val="9933CC"/>
      </a:accent5>
      <a:accent6>
        <a:srgbClr val="C73D82"/>
      </a:accent6>
      <a:hlink>
        <a:srgbClr val="0070C0"/>
      </a:hlink>
      <a:folHlink>
        <a:srgbClr val="79A130"/>
      </a:folHlink>
    </a:clrScheme>
    <a:fontScheme name="ARA 2020">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97C37-E751-4D63-AC71-09F1A7E6C412}">
  <dimension ref="A1:B17"/>
  <sheetViews>
    <sheetView tabSelected="1" workbookViewId="0"/>
  </sheetViews>
  <sheetFormatPr defaultRowHeight="14.25" x14ac:dyDescent="0.2"/>
  <cols>
    <col min="1" max="1" width="27.69921875" customWidth="1"/>
    <col min="2" max="2" width="49.19921875" customWidth="1"/>
  </cols>
  <sheetData>
    <row r="1" spans="1:2" ht="45" customHeight="1" x14ac:dyDescent="0.2">
      <c r="A1" s="455" t="s">
        <v>228</v>
      </c>
      <c r="B1" s="448"/>
    </row>
    <row r="2" spans="1:2" ht="24.75" customHeight="1" x14ac:dyDescent="0.2">
      <c r="A2" s="449" t="s">
        <v>423</v>
      </c>
      <c r="B2" s="450"/>
    </row>
    <row r="3" spans="1:2" s="447" customFormat="1" ht="30" customHeight="1" x14ac:dyDescent="0.2">
      <c r="A3" s="451" t="s">
        <v>435</v>
      </c>
      <c r="B3" s="452"/>
    </row>
    <row r="4" spans="1:2" ht="52.35" customHeight="1" x14ac:dyDescent="0.2">
      <c r="A4" s="454" t="s">
        <v>433</v>
      </c>
      <c r="B4" s="450"/>
    </row>
    <row r="5" spans="1:2" ht="45" customHeight="1" x14ac:dyDescent="0.2">
      <c r="A5" s="453" t="s">
        <v>428</v>
      </c>
      <c r="B5" s="450"/>
    </row>
    <row r="6" spans="1:2" ht="24.95" customHeight="1" x14ac:dyDescent="0.2">
      <c r="A6" s="439" t="s">
        <v>429</v>
      </c>
      <c r="B6" s="439" t="s">
        <v>430</v>
      </c>
    </row>
    <row r="7" spans="1:2" s="441" customFormat="1" x14ac:dyDescent="0.2">
      <c r="A7" s="442">
        <v>44785</v>
      </c>
      <c r="B7" s="440" t="s">
        <v>431</v>
      </c>
    </row>
    <row r="8" spans="1:2" s="441" customFormat="1" x14ac:dyDescent="0.2">
      <c r="A8" s="442">
        <v>45107</v>
      </c>
      <c r="B8" s="456" t="s">
        <v>434</v>
      </c>
    </row>
    <row r="9" spans="1:2" s="443" customFormat="1" x14ac:dyDescent="0.2">
      <c r="A9" s="446">
        <v>45107</v>
      </c>
      <c r="B9" s="440" t="s">
        <v>431</v>
      </c>
    </row>
    <row r="10" spans="1:2" ht="42.75" x14ac:dyDescent="0.2">
      <c r="A10" s="445">
        <v>45200</v>
      </c>
      <c r="B10" s="440" t="s">
        <v>424</v>
      </c>
    </row>
    <row r="11" spans="1:2" ht="28.5" x14ac:dyDescent="0.2">
      <c r="A11" s="445">
        <v>45200</v>
      </c>
      <c r="B11" s="440" t="s">
        <v>425</v>
      </c>
    </row>
    <row r="12" spans="1:2" ht="42.75" x14ac:dyDescent="0.2">
      <c r="A12" s="445">
        <v>45200</v>
      </c>
      <c r="B12" s="440" t="s">
        <v>426</v>
      </c>
    </row>
    <row r="13" spans="1:2" ht="28.5" x14ac:dyDescent="0.2">
      <c r="A13" s="445">
        <v>45200</v>
      </c>
      <c r="B13" s="440" t="s">
        <v>427</v>
      </c>
    </row>
    <row r="14" spans="1:2" ht="28.5" x14ac:dyDescent="0.2">
      <c r="A14" s="445">
        <v>45200</v>
      </c>
      <c r="B14" s="440" t="s">
        <v>432</v>
      </c>
    </row>
    <row r="15" spans="1:2" ht="16.350000000000001" customHeight="1" x14ac:dyDescent="0.2">
      <c r="A15" s="444">
        <v>45200</v>
      </c>
      <c r="B15" s="440" t="s">
        <v>437</v>
      </c>
    </row>
    <row r="16" spans="1:2" ht="39.4" customHeight="1" x14ac:dyDescent="0.2">
      <c r="A16" s="445">
        <v>45209</v>
      </c>
      <c r="B16" s="440" t="s">
        <v>438</v>
      </c>
    </row>
    <row r="17" spans="1:2" ht="28.5" x14ac:dyDescent="0.2">
      <c r="A17" s="445">
        <v>45617</v>
      </c>
      <c r="B17" s="440" t="s">
        <v>439</v>
      </c>
    </row>
  </sheetData>
  <pageMargins left="0.7" right="0.7" top="0.75" bottom="0.75" header="0.3" footer="0.3"/>
  <pageSetup paperSize="9" orientation="portrait" horizontalDpi="1200" verticalDpi="12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5D507-E822-465C-91A2-9E594E0D573E}">
  <dimension ref="A1:J221"/>
  <sheetViews>
    <sheetView showGridLines="0" zoomScale="80" zoomScaleNormal="80" workbookViewId="0"/>
  </sheetViews>
  <sheetFormatPr defaultColWidth="8.69921875" defaultRowHeight="14.25" x14ac:dyDescent="0.2"/>
  <cols>
    <col min="1" max="1" width="55.59765625" style="56" customWidth="1"/>
    <col min="2" max="2" width="28.59765625" style="41" customWidth="1"/>
    <col min="3" max="3" width="9.5" style="41" customWidth="1"/>
    <col min="4" max="4" width="28.59765625" style="92" customWidth="1"/>
    <col min="5" max="5" width="9.5" style="40" customWidth="1"/>
    <col min="6" max="6" width="32.3984375" style="1" customWidth="1"/>
    <col min="7" max="7" width="8.69921875" style="6"/>
    <col min="8" max="8" width="32.3984375" style="6" customWidth="1"/>
    <col min="9" max="9" width="8.69921875" style="6"/>
    <col min="10" max="10" width="47.59765625" style="352" customWidth="1"/>
    <col min="11" max="16384" width="8.69921875" style="6"/>
  </cols>
  <sheetData>
    <row r="1" spans="1:10" s="5" customFormat="1" ht="98.45" customHeight="1" thickBot="1" x14ac:dyDescent="0.25">
      <c r="A1" s="186" t="s">
        <v>228</v>
      </c>
      <c r="B1" s="25"/>
      <c r="C1" s="26"/>
      <c r="D1" s="27"/>
      <c r="E1" s="28"/>
      <c r="F1" s="4"/>
      <c r="J1" s="381" t="s">
        <v>411</v>
      </c>
    </row>
    <row r="2" spans="1:10" s="229" customFormat="1" ht="65.45" customHeight="1" thickBot="1" x14ac:dyDescent="0.3">
      <c r="A2" s="240" t="s">
        <v>174</v>
      </c>
      <c r="B2" s="243" t="s">
        <v>179</v>
      </c>
      <c r="C2" s="244"/>
      <c r="D2" s="245" t="s">
        <v>180</v>
      </c>
      <c r="E2" s="246"/>
      <c r="F2" s="247" t="s">
        <v>346</v>
      </c>
      <c r="G2" s="246"/>
      <c r="H2" s="247" t="s">
        <v>346</v>
      </c>
      <c r="I2" s="246"/>
      <c r="J2" s="351"/>
    </row>
    <row r="3" spans="1:10" s="239" customFormat="1" ht="53.45" customHeight="1" thickTop="1" thickBot="1" x14ac:dyDescent="0.25">
      <c r="A3" s="29"/>
      <c r="B3" s="342" t="str">
        <f>IF('Jälkilaskelma 2023'!B3="","",'Jälkilaskelma 2023'!B3)</f>
        <v/>
      </c>
      <c r="C3" s="343"/>
      <c r="D3" s="342" t="str">
        <f>IF('Jälkilaskelma 2023'!D3="","",'Jälkilaskelma 2023'!D3)</f>
        <v/>
      </c>
      <c r="E3" s="343"/>
      <c r="F3" s="342" t="str">
        <f>IF('Jälkilaskelma 2023'!F3="","",'Jälkilaskelma 2023'!F3)</f>
        <v/>
      </c>
      <c r="G3" s="343"/>
      <c r="H3" s="342" t="str">
        <f>IF('Jälkilaskelma 2023'!H3="","",'Jälkilaskelma 2023'!H3)</f>
        <v/>
      </c>
      <c r="I3" s="343"/>
      <c r="J3" s="351"/>
    </row>
    <row r="4" spans="1:10" s="229" customFormat="1" ht="31.15" customHeight="1" thickTop="1" x14ac:dyDescent="0.2">
      <c r="A4" s="241" t="s">
        <v>178</v>
      </c>
      <c r="B4" s="260" t="s">
        <v>99</v>
      </c>
      <c r="C4" s="261"/>
      <c r="D4" s="262" t="s">
        <v>99</v>
      </c>
      <c r="E4" s="263"/>
      <c r="F4" s="264" t="s">
        <v>99</v>
      </c>
      <c r="G4" s="263"/>
      <c r="H4" s="264" t="s">
        <v>99</v>
      </c>
      <c r="I4" s="263"/>
      <c r="J4" s="351"/>
    </row>
    <row r="5" spans="1:10" s="229" customFormat="1" ht="33" customHeight="1" x14ac:dyDescent="0.2">
      <c r="A5" s="29"/>
      <c r="B5" s="248" t="s">
        <v>173</v>
      </c>
      <c r="C5" s="249"/>
      <c r="D5" s="253" t="s">
        <v>173</v>
      </c>
      <c r="E5" s="254"/>
      <c r="F5" s="258" t="s">
        <v>344</v>
      </c>
      <c r="G5" s="254"/>
      <c r="H5" s="258" t="s">
        <v>344</v>
      </c>
      <c r="I5" s="254"/>
      <c r="J5" s="351"/>
    </row>
    <row r="6" spans="1:10" s="229" customFormat="1" ht="32.65" customHeight="1" x14ac:dyDescent="0.2">
      <c r="A6" s="241" t="s">
        <v>177</v>
      </c>
      <c r="B6" s="22"/>
      <c r="C6" s="310"/>
      <c r="D6" s="230"/>
      <c r="E6" s="311"/>
      <c r="F6" s="9"/>
      <c r="G6" s="311"/>
      <c r="H6" s="9"/>
      <c r="I6" s="311"/>
      <c r="J6" s="351"/>
    </row>
    <row r="7" spans="1:10" s="229" customFormat="1" ht="31.9" customHeight="1" thickBot="1" x14ac:dyDescent="0.25">
      <c r="A7" s="30"/>
      <c r="B7" s="252" t="s">
        <v>181</v>
      </c>
      <c r="C7" s="250"/>
      <c r="D7" s="257" t="s">
        <v>181</v>
      </c>
      <c r="E7" s="255"/>
      <c r="F7" s="259" t="s">
        <v>181</v>
      </c>
      <c r="G7" s="255"/>
      <c r="H7" s="259" t="s">
        <v>181</v>
      </c>
      <c r="I7" s="255"/>
      <c r="J7" s="351"/>
    </row>
    <row r="8" spans="1:10" s="229" customFormat="1" ht="32.65" customHeight="1" thickBot="1" x14ac:dyDescent="0.25">
      <c r="A8" s="241" t="s">
        <v>175</v>
      </c>
      <c r="B8" s="23"/>
      <c r="C8" s="251"/>
      <c r="D8" s="20"/>
      <c r="E8" s="256"/>
      <c r="F8" s="231"/>
      <c r="G8" s="256"/>
      <c r="H8" s="231"/>
      <c r="I8" s="256"/>
      <c r="J8" s="351"/>
    </row>
    <row r="9" spans="1:10" s="229" customFormat="1" ht="31.5" customHeight="1" x14ac:dyDescent="0.2">
      <c r="A9" s="31"/>
      <c r="B9" s="202" t="s">
        <v>100</v>
      </c>
      <c r="C9" s="32"/>
      <c r="D9" s="203" t="s">
        <v>100</v>
      </c>
      <c r="E9" s="33"/>
      <c r="F9" s="232" t="s">
        <v>100</v>
      </c>
      <c r="G9" s="33"/>
      <c r="H9" s="232" t="s">
        <v>100</v>
      </c>
      <c r="I9" s="33"/>
      <c r="J9" s="351"/>
    </row>
    <row r="10" spans="1:10" s="229" customFormat="1" ht="33" customHeight="1" thickBot="1" x14ac:dyDescent="0.25">
      <c r="A10" s="242" t="s">
        <v>176</v>
      </c>
      <c r="B10" s="34" t="s">
        <v>173</v>
      </c>
      <c r="C10" s="233"/>
      <c r="D10" s="35" t="s">
        <v>173</v>
      </c>
      <c r="E10" s="234"/>
      <c r="F10" s="35" t="s">
        <v>173</v>
      </c>
      <c r="G10" s="234"/>
      <c r="H10" s="35" t="s">
        <v>173</v>
      </c>
      <c r="I10" s="234"/>
      <c r="J10" s="351"/>
    </row>
    <row r="11" spans="1:10" s="229" customFormat="1" ht="32.65" customHeight="1" thickBot="1" x14ac:dyDescent="0.25">
      <c r="A11" s="36" t="str">
        <f>IF('Jälkilaskelma 2023'!A11="","",'Jälkilaskelma 2023'!A11)</f>
        <v/>
      </c>
      <c r="B11" s="24"/>
      <c r="C11" s="37"/>
      <c r="D11" s="21"/>
      <c r="E11" s="38"/>
      <c r="F11" s="235"/>
      <c r="G11" s="38"/>
      <c r="H11" s="235"/>
      <c r="I11" s="38"/>
      <c r="J11" s="351"/>
    </row>
    <row r="12" spans="1:10" s="7" customFormat="1" ht="85.9" customHeight="1" x14ac:dyDescent="0.2">
      <c r="A12" s="433" t="s">
        <v>277</v>
      </c>
      <c r="B12"/>
      <c r="C12" s="39"/>
      <c r="D12" s="39"/>
      <c r="E12" s="40"/>
      <c r="F12" s="3"/>
      <c r="J12" s="349"/>
    </row>
    <row r="13" spans="1:10" s="7" customFormat="1" ht="80.45" customHeight="1" thickBot="1" x14ac:dyDescent="0.3">
      <c r="A13" s="205" t="s">
        <v>84</v>
      </c>
      <c r="B13" s="238" t="str">
        <f>IF(B3="","",(B3))</f>
        <v/>
      </c>
      <c r="C13" s="204" t="s">
        <v>276</v>
      </c>
      <c r="D13" s="238" t="str">
        <f>IF(D3="","",(D3))</f>
        <v/>
      </c>
      <c r="E13" s="204" t="s">
        <v>276</v>
      </c>
      <c r="F13" s="238" t="str">
        <f>IF(F3="","",(F3))</f>
        <v/>
      </c>
      <c r="G13" s="204" t="s">
        <v>276</v>
      </c>
      <c r="H13" s="238" t="str">
        <f>IF(H3="","",(H3))</f>
        <v/>
      </c>
      <c r="I13" s="204" t="s">
        <v>276</v>
      </c>
      <c r="J13" s="349"/>
    </row>
    <row r="14" spans="1:10" s="10" customFormat="1" ht="33" customHeight="1" thickTop="1" x14ac:dyDescent="0.2">
      <c r="A14" s="141" t="s">
        <v>186</v>
      </c>
      <c r="B14" s="53"/>
      <c r="C14" s="43" t="str">
        <f>IF(B14="","",IF(B14=0,"",(B14/B$6/$A$11)))</f>
        <v/>
      </c>
      <c r="D14" s="53"/>
      <c r="E14" s="44" t="str">
        <f>IF(D14="","",IF(D14=0,"",(D14/D$6/$A$11)))</f>
        <v/>
      </c>
      <c r="F14" s="53"/>
      <c r="G14" s="44" t="str">
        <f>IF(F14="","",IF(F14=0,"",(F14/F$6/$A$11)))</f>
        <v/>
      </c>
      <c r="H14" s="53"/>
      <c r="I14" s="44" t="str">
        <f>IF(H14="","",IF(H14=0,"",(H14/H$6/$A$11)))</f>
        <v/>
      </c>
      <c r="J14" s="352"/>
    </row>
    <row r="15" spans="1:10" s="10" customFormat="1" ht="38.450000000000003" customHeight="1" x14ac:dyDescent="0.2">
      <c r="A15" s="420" t="s">
        <v>187</v>
      </c>
      <c r="B15" s="44">
        <f>B18+B19+B64+B82</f>
        <v>0</v>
      </c>
      <c r="C15" s="43" t="str">
        <f>IF(B15="","",IF(B15=0,"",(B15/B$6/$A$11)))</f>
        <v/>
      </c>
      <c r="D15" s="44">
        <f>D18+D19+D64+D82</f>
        <v>0</v>
      </c>
      <c r="E15" s="44" t="str">
        <f>IF(D15="","",IF(D15=0,"",(D15/D$6/$A$11)))</f>
        <v/>
      </c>
      <c r="F15" s="44">
        <f>F18+F19+F64+F82</f>
        <v>0</v>
      </c>
      <c r="G15" s="44" t="str">
        <f>IF(F15="","",IF(F15=0,"",(F15/F$6/$A$11)))</f>
        <v/>
      </c>
      <c r="H15" s="44">
        <f>H18+H19+H64+H82</f>
        <v>0</v>
      </c>
      <c r="I15" s="44" t="str">
        <f>IF(H15="","",IF(H15=0,"",(H15/H$6/$A$11)))</f>
        <v/>
      </c>
      <c r="J15" s="352"/>
    </row>
    <row r="16" spans="1:10" s="10" customFormat="1" ht="25.15" customHeight="1" x14ac:dyDescent="0.2">
      <c r="A16" s="142" t="s">
        <v>188</v>
      </c>
      <c r="B16" s="46" t="e">
        <f>B15/B14</f>
        <v>#DIV/0!</v>
      </c>
      <c r="C16" s="47"/>
      <c r="D16" s="46" t="e">
        <f>D15/D14</f>
        <v>#DIV/0!</v>
      </c>
      <c r="E16" s="47"/>
      <c r="F16" s="46" t="e">
        <f>F15/F14</f>
        <v>#DIV/0!</v>
      </c>
      <c r="G16" s="47"/>
      <c r="H16" s="46" t="e">
        <f>H15/H14</f>
        <v>#DIV/0!</v>
      </c>
      <c r="I16" s="47"/>
      <c r="J16" s="352"/>
    </row>
    <row r="17" spans="1:10" s="10" customFormat="1" ht="45.6" customHeight="1" thickBot="1" x14ac:dyDescent="0.3">
      <c r="A17" s="146" t="s">
        <v>413</v>
      </c>
      <c r="B17" s="48"/>
      <c r="C17" s="48"/>
      <c r="D17" s="48"/>
      <c r="E17" s="48"/>
      <c r="F17" s="48"/>
      <c r="G17" s="48"/>
      <c r="H17" s="48"/>
      <c r="I17" s="48"/>
      <c r="J17" s="353"/>
    </row>
    <row r="18" spans="1:10" s="10" customFormat="1" ht="25.15" customHeight="1" thickTop="1" x14ac:dyDescent="0.2">
      <c r="A18" s="276" t="s">
        <v>129</v>
      </c>
      <c r="B18" s="50"/>
      <c r="C18" s="43" t="str">
        <f>IF(B18="","",IF(B18=0,"",(B18/B$6/$A$11)))</f>
        <v/>
      </c>
      <c r="D18" s="50"/>
      <c r="E18" s="44" t="str">
        <f>IF(D18="","",IF(D18=0,"",(D18/D$6/$A$11)))</f>
        <v/>
      </c>
      <c r="F18" s="50"/>
      <c r="G18" s="44" t="str">
        <f>IF(F18="","",IF(F18=0,"",(F18/F$6/$A$11)))</f>
        <v/>
      </c>
      <c r="H18" s="50"/>
      <c r="I18" s="44" t="str">
        <f>IF(H18="","",IF(H18=0,"",(H18/H$6/$A$11)))</f>
        <v/>
      </c>
      <c r="J18" s="352"/>
    </row>
    <row r="19" spans="1:10" s="10" customFormat="1" ht="25.15" customHeight="1" x14ac:dyDescent="0.2">
      <c r="A19" s="208" t="s">
        <v>21</v>
      </c>
      <c r="B19" s="53"/>
      <c r="C19" s="54" t="str">
        <f>IF(B19="","",IF(B19=0,"",(B19/B$6/$A$11)))</f>
        <v/>
      </c>
      <c r="D19" s="53"/>
      <c r="E19" s="54" t="str">
        <f>IF(D19="","",IF(D19=0,"",(D19/D$6/$A$11)))</f>
        <v/>
      </c>
      <c r="F19" s="53"/>
      <c r="G19" s="54" t="str">
        <f>IF(F19="","",IF(F19=0,"",(F19/F$6/$A$11)))</f>
        <v/>
      </c>
      <c r="H19" s="53"/>
      <c r="I19" s="54" t="str">
        <f>IF(H19="","",IF(H19=0,"",(H19/H$6/$A$11)))</f>
        <v/>
      </c>
      <c r="J19" s="352"/>
    </row>
    <row r="20" spans="1:10" s="10" customFormat="1" ht="25.15" customHeight="1" x14ac:dyDescent="0.2">
      <c r="A20" s="208" t="s">
        <v>13</v>
      </c>
      <c r="B20" s="53"/>
      <c r="C20" s="54" t="str">
        <f>IF(B20="","",IF(B20=0,"",(B20/B$6/$A$11)))</f>
        <v/>
      </c>
      <c r="D20" s="53"/>
      <c r="E20" s="54" t="str">
        <f>IF(D20="","",IF(D20=0,"",(D20/D$6/$A$11)))</f>
        <v/>
      </c>
      <c r="F20" s="53"/>
      <c r="G20" s="54" t="str">
        <f>IF(F20="","",IF(F20=0,"",(F20/F$6/$A$11)))</f>
        <v/>
      </c>
      <c r="H20" s="53"/>
      <c r="I20" s="54" t="str">
        <f>IF(H20="","",IF(H20=0,"",(H20/H$6/$A$11)))</f>
        <v/>
      </c>
      <c r="J20" s="352"/>
    </row>
    <row r="21" spans="1:10" s="10" customFormat="1" ht="25.15" customHeight="1" x14ac:dyDescent="0.2">
      <c r="A21" s="208" t="s">
        <v>0</v>
      </c>
      <c r="B21" s="55"/>
      <c r="C21" s="44" t="str">
        <f>IF(B21="","",IF(B21=0,"",(B21/B$6/$A$11)))</f>
        <v/>
      </c>
      <c r="D21" s="55"/>
      <c r="E21" s="54" t="str">
        <f>IF(D21="","",IF(D21=0,"",(D21/D$6/$A$11)))</f>
        <v/>
      </c>
      <c r="F21" s="55"/>
      <c r="G21" s="54" t="str">
        <f>IF(F21="","",IF(F21=0,"",(F21/F$6/$A$11)))</f>
        <v/>
      </c>
      <c r="H21" s="55"/>
      <c r="I21" s="54" t="str">
        <f>IF(H21="","",IF(H21=0,"",(H21/H$6/$A$11)))</f>
        <v/>
      </c>
      <c r="J21" s="352"/>
    </row>
    <row r="22" spans="1:10" ht="27.6" customHeight="1" x14ac:dyDescent="0.2">
      <c r="A22" s="382" t="s">
        <v>189</v>
      </c>
      <c r="B22" s="57"/>
      <c r="C22" s="58"/>
      <c r="D22" s="57"/>
      <c r="E22" s="59"/>
      <c r="F22" s="57"/>
      <c r="G22" s="59"/>
      <c r="H22" s="57"/>
      <c r="I22" s="59"/>
      <c r="J22" s="354"/>
    </row>
    <row r="23" spans="1:10" s="10" customFormat="1" ht="25.15" customHeight="1" x14ac:dyDescent="0.2">
      <c r="A23" s="208" t="s">
        <v>32</v>
      </c>
      <c r="B23" s="53"/>
      <c r="C23" s="54" t="str">
        <f>IF(B23="","",IF(B23=0,"",(B23/B$6/$A$11)))</f>
        <v/>
      </c>
      <c r="D23" s="53"/>
      <c r="E23" s="54" t="str">
        <f>IF(D23="","",IF(D23=0,"",(D23/D$6/$A$11)))</f>
        <v/>
      </c>
      <c r="F23" s="53"/>
      <c r="G23" s="54" t="str">
        <f>IF(F23="","",IF(F23=0,"",(F23/F$6/$A$11)))</f>
        <v/>
      </c>
      <c r="H23" s="53"/>
      <c r="I23" s="54" t="str">
        <f>IF(H23="","",IF(H23=0,"",(H23/H$6/$A$11)))</f>
        <v/>
      </c>
      <c r="J23" s="353"/>
    </row>
    <row r="24" spans="1:10" s="10" customFormat="1" ht="25.15" customHeight="1" x14ac:dyDescent="0.2">
      <c r="A24" s="155" t="s">
        <v>11</v>
      </c>
      <c r="B24" s="50"/>
      <c r="C24" s="54" t="str">
        <f>IF(B24="","",IF(B24=0,"",(B24/B$6/$A$11)))</f>
        <v/>
      </c>
      <c r="D24" s="50"/>
      <c r="E24" s="54" t="str">
        <f>IF(D24="","",IF(D24=0,"",(D24/D$6/$A$11)))</f>
        <v/>
      </c>
      <c r="F24" s="50"/>
      <c r="G24" s="54" t="str">
        <f>IF(F24="","",IF(F24=0,"",(F24/F$6/$A$11)))</f>
        <v/>
      </c>
      <c r="H24" s="50"/>
      <c r="I24" s="54" t="str">
        <f>IF(H24="","",IF(H24=0,"",(H24/H$6/$A$11)))</f>
        <v/>
      </c>
      <c r="J24" s="354"/>
    </row>
    <row r="25" spans="1:10" s="10" customFormat="1" ht="25.15" customHeight="1" x14ac:dyDescent="0.2">
      <c r="A25" s="389" t="s">
        <v>117</v>
      </c>
      <c r="B25" s="62">
        <f>SUM(B18:B24)</f>
        <v>0</v>
      </c>
      <c r="C25" s="44" t="str">
        <f>IF(B25="","",IF(B25=0,"",(B25/B$6/$A$11)))</f>
        <v/>
      </c>
      <c r="D25" s="62">
        <f>SUM(D18:D24)</f>
        <v>0</v>
      </c>
      <c r="E25" s="44" t="str">
        <f>IF(D25="","",IF(D25=0,"",(D25/D$6/$A$11)))</f>
        <v/>
      </c>
      <c r="F25" s="62">
        <f>SUM(F18:F24)</f>
        <v>0</v>
      </c>
      <c r="G25" s="44" t="str">
        <f>IF(F25="","",IF(F25=0,"",(F25/F$6/$A$11)))</f>
        <v/>
      </c>
      <c r="H25" s="62">
        <f>SUM(H18:H24)</f>
        <v>0</v>
      </c>
      <c r="I25" s="44" t="str">
        <f>IF(H25="","",IF(H25=0,"",(H25/H$6/$A$11)))</f>
        <v/>
      </c>
      <c r="J25" s="352"/>
    </row>
    <row r="26" spans="1:10" s="10" customFormat="1" ht="25.15" customHeight="1" x14ac:dyDescent="0.2">
      <c r="A26" s="386" t="s">
        <v>14</v>
      </c>
      <c r="B26" s="41"/>
      <c r="C26" s="64"/>
      <c r="D26" s="41"/>
      <c r="E26" s="64"/>
      <c r="F26" s="41"/>
      <c r="G26" s="64"/>
      <c r="H26" s="41"/>
      <c r="I26" s="64"/>
      <c r="J26" s="352"/>
    </row>
    <row r="27" spans="1:10" s="10" customFormat="1" ht="25.15" customHeight="1" x14ac:dyDescent="0.2">
      <c r="A27" s="208" t="s">
        <v>190</v>
      </c>
      <c r="B27" s="53"/>
      <c r="C27" s="54" t="str">
        <f t="shared" ref="C27:C46" si="0">IF(B27="","",IF(B27=0,"",(B27/B$6/$A$11)))</f>
        <v/>
      </c>
      <c r="D27" s="53"/>
      <c r="E27" s="54" t="str">
        <f t="shared" ref="E27:E46" si="1">IF(D27="","",IF(D27=0,"",(D27/D$6/$A$11)))</f>
        <v/>
      </c>
      <c r="F27" s="53"/>
      <c r="G27" s="54" t="str">
        <f t="shared" ref="G27:G46" si="2">IF(F27="","",IF(F27=0,"",(F27/F$6/$A$11)))</f>
        <v/>
      </c>
      <c r="H27" s="53"/>
      <c r="I27" s="54" t="str">
        <f t="shared" ref="I27:I46" si="3">IF(H27="","",IF(H27=0,"",(H27/H$6/$A$11)))</f>
        <v/>
      </c>
      <c r="J27" s="352"/>
    </row>
    <row r="28" spans="1:10" s="10" customFormat="1" ht="25.15" customHeight="1" x14ac:dyDescent="0.2">
      <c r="A28" s="208" t="s">
        <v>18</v>
      </c>
      <c r="B28" s="53"/>
      <c r="C28" s="54" t="str">
        <f t="shared" si="0"/>
        <v/>
      </c>
      <c r="D28" s="53"/>
      <c r="E28" s="54" t="str">
        <f t="shared" si="1"/>
        <v/>
      </c>
      <c r="F28" s="53"/>
      <c r="G28" s="54" t="str">
        <f t="shared" si="2"/>
        <v/>
      </c>
      <c r="H28" s="53"/>
      <c r="I28" s="54" t="str">
        <f t="shared" si="3"/>
        <v/>
      </c>
      <c r="J28" s="352"/>
    </row>
    <row r="29" spans="1:10" s="10" customFormat="1" ht="25.15" customHeight="1" x14ac:dyDescent="0.2">
      <c r="A29" s="208" t="s">
        <v>1</v>
      </c>
      <c r="B29" s="53"/>
      <c r="C29" s="54" t="str">
        <f t="shared" si="0"/>
        <v/>
      </c>
      <c r="D29" s="53"/>
      <c r="E29" s="54" t="str">
        <f t="shared" si="1"/>
        <v/>
      </c>
      <c r="F29" s="53"/>
      <c r="G29" s="54" t="str">
        <f t="shared" si="2"/>
        <v/>
      </c>
      <c r="H29" s="53"/>
      <c r="I29" s="54" t="str">
        <f t="shared" si="3"/>
        <v/>
      </c>
      <c r="J29" s="352"/>
    </row>
    <row r="30" spans="1:10" s="10" customFormat="1" ht="25.15" customHeight="1" x14ac:dyDescent="0.2">
      <c r="A30" s="208" t="s">
        <v>2</v>
      </c>
      <c r="B30" s="53"/>
      <c r="C30" s="54" t="str">
        <f t="shared" si="0"/>
        <v/>
      </c>
      <c r="D30" s="53"/>
      <c r="E30" s="54" t="str">
        <f t="shared" si="1"/>
        <v/>
      </c>
      <c r="F30" s="53"/>
      <c r="G30" s="54" t="str">
        <f t="shared" si="2"/>
        <v/>
      </c>
      <c r="H30" s="53"/>
      <c r="I30" s="54" t="str">
        <f t="shared" si="3"/>
        <v/>
      </c>
      <c r="J30" s="352"/>
    </row>
    <row r="31" spans="1:10" s="10" customFormat="1" ht="25.15" customHeight="1" x14ac:dyDescent="0.2">
      <c r="A31" s="208" t="s">
        <v>3</v>
      </c>
      <c r="B31" s="53"/>
      <c r="C31" s="54" t="str">
        <f t="shared" si="0"/>
        <v/>
      </c>
      <c r="D31" s="53"/>
      <c r="E31" s="54" t="str">
        <f t="shared" si="1"/>
        <v/>
      </c>
      <c r="F31" s="53"/>
      <c r="G31" s="54" t="str">
        <f t="shared" si="2"/>
        <v/>
      </c>
      <c r="H31" s="53"/>
      <c r="I31" s="54" t="str">
        <f t="shared" si="3"/>
        <v/>
      </c>
      <c r="J31" s="352"/>
    </row>
    <row r="32" spans="1:10" s="10" customFormat="1" ht="25.15" customHeight="1" x14ac:dyDescent="0.2">
      <c r="A32" s="208" t="s">
        <v>4</v>
      </c>
      <c r="B32" s="53"/>
      <c r="C32" s="54" t="str">
        <f t="shared" si="0"/>
        <v/>
      </c>
      <c r="D32" s="53"/>
      <c r="E32" s="54" t="str">
        <f t="shared" si="1"/>
        <v/>
      </c>
      <c r="F32" s="53"/>
      <c r="G32" s="54" t="str">
        <f t="shared" si="2"/>
        <v/>
      </c>
      <c r="H32" s="53"/>
      <c r="I32" s="54" t="str">
        <f t="shared" si="3"/>
        <v/>
      </c>
      <c r="J32" s="352"/>
    </row>
    <row r="33" spans="1:10" s="10" customFormat="1" ht="25.15" customHeight="1" x14ac:dyDescent="0.2">
      <c r="A33" s="208" t="s">
        <v>5</v>
      </c>
      <c r="B33" s="53"/>
      <c r="C33" s="54" t="str">
        <f t="shared" si="0"/>
        <v/>
      </c>
      <c r="D33" s="53"/>
      <c r="E33" s="54" t="str">
        <f t="shared" si="1"/>
        <v/>
      </c>
      <c r="F33" s="53"/>
      <c r="G33" s="54" t="str">
        <f t="shared" si="2"/>
        <v/>
      </c>
      <c r="H33" s="53"/>
      <c r="I33" s="54" t="str">
        <f t="shared" si="3"/>
        <v/>
      </c>
      <c r="J33" s="352"/>
    </row>
    <row r="34" spans="1:10" s="10" customFormat="1" ht="25.15" customHeight="1" x14ac:dyDescent="0.2">
      <c r="A34" s="208" t="s">
        <v>6</v>
      </c>
      <c r="B34" s="53"/>
      <c r="C34" s="54" t="str">
        <f t="shared" si="0"/>
        <v/>
      </c>
      <c r="D34" s="53"/>
      <c r="E34" s="54" t="str">
        <f t="shared" si="1"/>
        <v/>
      </c>
      <c r="F34" s="53"/>
      <c r="G34" s="54" t="str">
        <f t="shared" si="2"/>
        <v/>
      </c>
      <c r="H34" s="53"/>
      <c r="I34" s="54" t="str">
        <f t="shared" si="3"/>
        <v/>
      </c>
      <c r="J34" s="352"/>
    </row>
    <row r="35" spans="1:10" s="10" customFormat="1" ht="25.15" customHeight="1" x14ac:dyDescent="0.2">
      <c r="A35" s="208" t="s">
        <v>7</v>
      </c>
      <c r="B35" s="53"/>
      <c r="C35" s="54" t="str">
        <f t="shared" si="0"/>
        <v/>
      </c>
      <c r="D35" s="53"/>
      <c r="E35" s="54" t="str">
        <f t="shared" si="1"/>
        <v/>
      </c>
      <c r="F35" s="53"/>
      <c r="G35" s="54" t="str">
        <f t="shared" si="2"/>
        <v/>
      </c>
      <c r="H35" s="53"/>
      <c r="I35" s="54" t="str">
        <f t="shared" si="3"/>
        <v/>
      </c>
      <c r="J35" s="352"/>
    </row>
    <row r="36" spans="1:10" s="10" customFormat="1" ht="25.15" customHeight="1" x14ac:dyDescent="0.2">
      <c r="A36" s="208" t="s">
        <v>8</v>
      </c>
      <c r="B36" s="53"/>
      <c r="C36" s="54" t="str">
        <f t="shared" si="0"/>
        <v/>
      </c>
      <c r="D36" s="53"/>
      <c r="E36" s="54" t="str">
        <f t="shared" si="1"/>
        <v/>
      </c>
      <c r="F36" s="53"/>
      <c r="G36" s="54" t="str">
        <f t="shared" si="2"/>
        <v/>
      </c>
      <c r="H36" s="53"/>
      <c r="I36" s="54" t="str">
        <f t="shared" si="3"/>
        <v/>
      </c>
      <c r="J36" s="352"/>
    </row>
    <row r="37" spans="1:10" s="10" customFormat="1" ht="25.15" customHeight="1" x14ac:dyDescent="0.2">
      <c r="A37" s="208" t="s">
        <v>9</v>
      </c>
      <c r="B37" s="53"/>
      <c r="C37" s="54" t="str">
        <f t="shared" si="0"/>
        <v/>
      </c>
      <c r="D37" s="53"/>
      <c r="E37" s="54" t="str">
        <f t="shared" si="1"/>
        <v/>
      </c>
      <c r="F37" s="53"/>
      <c r="G37" s="54" t="str">
        <f t="shared" si="2"/>
        <v/>
      </c>
      <c r="H37" s="53"/>
      <c r="I37" s="54" t="str">
        <f t="shared" si="3"/>
        <v/>
      </c>
      <c r="J37" s="352"/>
    </row>
    <row r="38" spans="1:10" s="10" customFormat="1" ht="25.15" customHeight="1" x14ac:dyDescent="0.2">
      <c r="A38" s="208" t="s">
        <v>28</v>
      </c>
      <c r="B38" s="53"/>
      <c r="C38" s="54" t="str">
        <f t="shared" si="0"/>
        <v/>
      </c>
      <c r="D38" s="53"/>
      <c r="E38" s="54" t="str">
        <f t="shared" si="1"/>
        <v/>
      </c>
      <c r="F38" s="53"/>
      <c r="G38" s="54" t="str">
        <f t="shared" si="2"/>
        <v/>
      </c>
      <c r="H38" s="53"/>
      <c r="I38" s="54" t="str">
        <f t="shared" si="3"/>
        <v/>
      </c>
      <c r="J38" s="352"/>
    </row>
    <row r="39" spans="1:10" s="10" customFormat="1" ht="25.15" customHeight="1" x14ac:dyDescent="0.2">
      <c r="A39" s="208" t="s">
        <v>10</v>
      </c>
      <c r="B39" s="53"/>
      <c r="C39" s="54" t="str">
        <f t="shared" si="0"/>
        <v/>
      </c>
      <c r="D39" s="53"/>
      <c r="E39" s="54" t="str">
        <f t="shared" si="1"/>
        <v/>
      </c>
      <c r="F39" s="53"/>
      <c r="G39" s="54" t="str">
        <f t="shared" si="2"/>
        <v/>
      </c>
      <c r="H39" s="53"/>
      <c r="I39" s="54" t="str">
        <f t="shared" si="3"/>
        <v/>
      </c>
      <c r="J39" s="352"/>
    </row>
    <row r="40" spans="1:10" s="10" customFormat="1" ht="25.15" customHeight="1" x14ac:dyDescent="0.2">
      <c r="A40" s="208" t="s">
        <v>19</v>
      </c>
      <c r="B40" s="53"/>
      <c r="C40" s="54" t="str">
        <f t="shared" si="0"/>
        <v/>
      </c>
      <c r="D40" s="53"/>
      <c r="E40" s="54" t="str">
        <f t="shared" si="1"/>
        <v/>
      </c>
      <c r="F40" s="53"/>
      <c r="G40" s="54" t="str">
        <f t="shared" si="2"/>
        <v/>
      </c>
      <c r="H40" s="53"/>
      <c r="I40" s="54" t="str">
        <f t="shared" si="3"/>
        <v/>
      </c>
      <c r="J40" s="352"/>
    </row>
    <row r="41" spans="1:10" s="10" customFormat="1" ht="25.15" customHeight="1" x14ac:dyDescent="0.2">
      <c r="A41" s="208" t="s">
        <v>191</v>
      </c>
      <c r="B41" s="53"/>
      <c r="C41" s="54" t="str">
        <f t="shared" si="0"/>
        <v/>
      </c>
      <c r="D41" s="53"/>
      <c r="E41" s="54" t="str">
        <f t="shared" si="1"/>
        <v/>
      </c>
      <c r="F41" s="53"/>
      <c r="G41" s="54" t="str">
        <f t="shared" si="2"/>
        <v/>
      </c>
      <c r="H41" s="53"/>
      <c r="I41" s="54" t="str">
        <f t="shared" si="3"/>
        <v/>
      </c>
      <c r="J41" s="352"/>
    </row>
    <row r="42" spans="1:10" s="10" customFormat="1" ht="30.6" customHeight="1" x14ac:dyDescent="0.2">
      <c r="A42" s="208" t="s">
        <v>26</v>
      </c>
      <c r="B42" s="53"/>
      <c r="C42" s="54" t="str">
        <f t="shared" si="0"/>
        <v/>
      </c>
      <c r="D42" s="53"/>
      <c r="E42" s="54" t="str">
        <f t="shared" si="1"/>
        <v/>
      </c>
      <c r="F42" s="53"/>
      <c r="G42" s="54" t="str">
        <f t="shared" si="2"/>
        <v/>
      </c>
      <c r="H42" s="53"/>
      <c r="I42" s="54" t="str">
        <f t="shared" si="3"/>
        <v/>
      </c>
      <c r="J42" s="352"/>
    </row>
    <row r="43" spans="1:10" s="12" customFormat="1" ht="25.15" customHeight="1" x14ac:dyDescent="0.2">
      <c r="A43" s="208" t="s">
        <v>33</v>
      </c>
      <c r="B43" s="53"/>
      <c r="C43" s="54" t="str">
        <f t="shared" si="0"/>
        <v/>
      </c>
      <c r="D43" s="53"/>
      <c r="E43" s="54" t="str">
        <f t="shared" si="1"/>
        <v/>
      </c>
      <c r="F43" s="53"/>
      <c r="G43" s="54" t="str">
        <f t="shared" si="2"/>
        <v/>
      </c>
      <c r="H43" s="53"/>
      <c r="I43" s="54" t="str">
        <f t="shared" si="3"/>
        <v/>
      </c>
      <c r="J43" s="355"/>
    </row>
    <row r="44" spans="1:10" ht="29.45" customHeight="1" x14ac:dyDescent="0.2">
      <c r="A44" s="278" t="s">
        <v>12</v>
      </c>
      <c r="B44" s="53"/>
      <c r="C44" s="54" t="str">
        <f t="shared" si="0"/>
        <v/>
      </c>
      <c r="D44" s="55"/>
      <c r="E44" s="54" t="str">
        <f t="shared" si="1"/>
        <v/>
      </c>
      <c r="F44" s="55"/>
      <c r="G44" s="54" t="str">
        <f t="shared" si="2"/>
        <v/>
      </c>
      <c r="H44" s="55"/>
      <c r="I44" s="54" t="str">
        <f t="shared" si="3"/>
        <v/>
      </c>
    </row>
    <row r="45" spans="1:10" s="10" customFormat="1" ht="22.9" customHeight="1" x14ac:dyDescent="0.2">
      <c r="A45" s="282"/>
      <c r="B45" s="79"/>
      <c r="C45" s="44" t="str">
        <f t="shared" si="0"/>
        <v/>
      </c>
      <c r="D45" s="79"/>
      <c r="E45" s="44" t="str">
        <f t="shared" si="1"/>
        <v/>
      </c>
      <c r="F45" s="79"/>
      <c r="G45" s="44" t="str">
        <f t="shared" si="2"/>
        <v/>
      </c>
      <c r="H45" s="79"/>
      <c r="I45" s="44" t="str">
        <f t="shared" si="3"/>
        <v/>
      </c>
      <c r="J45" s="352"/>
    </row>
    <row r="46" spans="1:10" s="10" customFormat="1" ht="25.15" customHeight="1" x14ac:dyDescent="0.2">
      <c r="A46" s="390" t="s">
        <v>119</v>
      </c>
      <c r="B46" s="281">
        <f>SUM(B27:B45)</f>
        <v>0</v>
      </c>
      <c r="C46" s="51" t="str">
        <f t="shared" si="0"/>
        <v/>
      </c>
      <c r="D46" s="281">
        <f>SUM(D27:D45)</f>
        <v>0</v>
      </c>
      <c r="E46" s="51" t="str">
        <f t="shared" si="1"/>
        <v/>
      </c>
      <c r="F46" s="281">
        <f>SUM(F27:F45)</f>
        <v>0</v>
      </c>
      <c r="G46" s="51" t="str">
        <f t="shared" si="2"/>
        <v/>
      </c>
      <c r="H46" s="281">
        <f>SUM(H27:H45)</f>
        <v>0</v>
      </c>
      <c r="I46" s="51" t="str">
        <f t="shared" si="3"/>
        <v/>
      </c>
      <c r="J46" s="352"/>
    </row>
    <row r="47" spans="1:10" ht="48.6" customHeight="1" x14ac:dyDescent="0.25">
      <c r="A47" s="392" t="s">
        <v>31</v>
      </c>
      <c r="C47" s="64"/>
      <c r="D47" s="41"/>
      <c r="E47" s="64"/>
      <c r="F47" s="41"/>
      <c r="G47" s="64"/>
      <c r="H47" s="41"/>
      <c r="I47" s="64"/>
    </row>
    <row r="48" spans="1:10" s="10" customFormat="1" ht="25.15" customHeight="1" x14ac:dyDescent="0.2">
      <c r="A48" s="279" t="s">
        <v>16</v>
      </c>
      <c r="B48" s="53"/>
      <c r="C48" s="54" t="str">
        <f>IF(B48="","",IF(B48=0,"",(B48/B$6/$A$11)))</f>
        <v/>
      </c>
      <c r="D48" s="53"/>
      <c r="E48" s="54" t="str">
        <f>IF(D48="","",IF(D48=0,"",(D48/D$6/$A$11)))</f>
        <v/>
      </c>
      <c r="F48" s="53"/>
      <c r="G48" s="54" t="str">
        <f>IF(F48="","",IF(F48=0,"",(F48/F$6/$A$11)))</f>
        <v/>
      </c>
      <c r="H48" s="53"/>
      <c r="I48" s="54" t="str">
        <f>IF(H48="","",IF(H48=0,"",(H48/H$6/$A$11)))</f>
        <v/>
      </c>
      <c r="J48" s="352"/>
    </row>
    <row r="49" spans="1:10" s="10" customFormat="1" ht="30.6" customHeight="1" x14ac:dyDescent="0.2">
      <c r="A49" s="390" t="s">
        <v>120</v>
      </c>
      <c r="B49" s="68">
        <f>SUM(B48:B48)</f>
        <v>0</v>
      </c>
      <c r="C49" s="44" t="str">
        <f>IF(B49="","",IF(B49=0,"",(B49/B$6/$A$11)))</f>
        <v/>
      </c>
      <c r="D49" s="68">
        <f>SUM(D48:D48)</f>
        <v>0</v>
      </c>
      <c r="E49" s="44" t="str">
        <f>IF(D49="","",IF(D49=0,"",(D49/D$6/$A$11)))</f>
        <v/>
      </c>
      <c r="F49" s="68">
        <f>SUM(F48:F48)</f>
        <v>0</v>
      </c>
      <c r="G49" s="44" t="str">
        <f>IF(F49="","",IF(F49=0,"",(F49/F$6/$A$11)))</f>
        <v/>
      </c>
      <c r="H49" s="68">
        <f>SUM(H48:H48)</f>
        <v>0</v>
      </c>
      <c r="I49" s="44" t="str">
        <f>IF(H49="","",IF(H49=0,"",(H49/H$6/$A$11)))</f>
        <v/>
      </c>
      <c r="J49" s="352"/>
    </row>
    <row r="50" spans="1:10" s="10" customFormat="1" ht="25.15" customHeight="1" x14ac:dyDescent="0.2">
      <c r="A50" s="396" t="s">
        <v>17</v>
      </c>
      <c r="B50" s="69"/>
      <c r="C50" s="64"/>
      <c r="D50" s="69"/>
      <c r="E50" s="64"/>
      <c r="F50" s="69"/>
      <c r="G50" s="64"/>
      <c r="H50" s="69"/>
      <c r="I50" s="64"/>
      <c r="J50" s="352"/>
    </row>
    <row r="51" spans="1:10" s="10" customFormat="1" ht="25.15" customHeight="1" x14ac:dyDescent="0.2">
      <c r="A51" s="208" t="s">
        <v>192</v>
      </c>
      <c r="B51" s="53"/>
      <c r="C51" s="54" t="str">
        <f t="shared" ref="C51:C62" si="4">IF(B51="","",IF(B51=0,"",(B51/B$6/$A$11)))</f>
        <v/>
      </c>
      <c r="D51" s="53"/>
      <c r="E51" s="54" t="str">
        <f t="shared" ref="E51:E62" si="5">IF(D51="","",IF(D51=0,"",(D51/D$6/$A$11)))</f>
        <v/>
      </c>
      <c r="F51" s="53"/>
      <c r="G51" s="54" t="str">
        <f t="shared" ref="G51:G62" si="6">IF(F51="","",IF(F51=0,"",(F51/F$6/$A$11)))</f>
        <v/>
      </c>
      <c r="H51" s="53"/>
      <c r="I51" s="54" t="str">
        <f t="shared" ref="I51:I62" si="7">IF(H51="","",IF(H51=0,"",(H51/H$6/$A$11)))</f>
        <v/>
      </c>
      <c r="J51" s="352"/>
    </row>
    <row r="52" spans="1:10" s="10" customFormat="1" ht="31.15" customHeight="1" x14ac:dyDescent="0.2">
      <c r="A52" s="208" t="s">
        <v>35</v>
      </c>
      <c r="B52" s="53"/>
      <c r="C52" s="54" t="str">
        <f t="shared" si="4"/>
        <v/>
      </c>
      <c r="D52" s="53"/>
      <c r="E52" s="54" t="str">
        <f t="shared" si="5"/>
        <v/>
      </c>
      <c r="F52" s="53"/>
      <c r="G52" s="54" t="str">
        <f t="shared" si="6"/>
        <v/>
      </c>
      <c r="H52" s="53"/>
      <c r="I52" s="54" t="str">
        <f t="shared" si="7"/>
        <v/>
      </c>
      <c r="J52" s="352"/>
    </row>
    <row r="53" spans="1:10" s="10" customFormat="1" ht="28.15" customHeight="1" x14ac:dyDescent="0.2">
      <c r="A53" s="274" t="s">
        <v>29</v>
      </c>
      <c r="B53" s="53"/>
      <c r="C53" s="54" t="str">
        <f t="shared" si="4"/>
        <v/>
      </c>
      <c r="D53" s="53"/>
      <c r="E53" s="54" t="str">
        <f t="shared" si="5"/>
        <v/>
      </c>
      <c r="F53" s="53"/>
      <c r="G53" s="54" t="str">
        <f t="shared" si="6"/>
        <v/>
      </c>
      <c r="H53" s="53"/>
      <c r="I53" s="54" t="str">
        <f t="shared" si="7"/>
        <v/>
      </c>
      <c r="J53" s="352"/>
    </row>
    <row r="54" spans="1:10" s="10" customFormat="1" ht="25.15" customHeight="1" x14ac:dyDescent="0.2">
      <c r="A54" s="208" t="s">
        <v>30</v>
      </c>
      <c r="B54" s="53"/>
      <c r="C54" s="54" t="str">
        <f t="shared" si="4"/>
        <v/>
      </c>
      <c r="D54" s="55"/>
      <c r="E54" s="54" t="str">
        <f t="shared" si="5"/>
        <v/>
      </c>
      <c r="F54" s="55"/>
      <c r="G54" s="54" t="str">
        <f t="shared" si="6"/>
        <v/>
      </c>
      <c r="H54" s="55"/>
      <c r="I54" s="54" t="str">
        <f t="shared" si="7"/>
        <v/>
      </c>
      <c r="J54" s="352"/>
    </row>
    <row r="55" spans="1:10" s="10" customFormat="1" ht="27.4" customHeight="1" x14ac:dyDescent="0.2">
      <c r="A55" s="274" t="s">
        <v>34</v>
      </c>
      <c r="B55" s="53"/>
      <c r="C55" s="54" t="str">
        <f t="shared" si="4"/>
        <v/>
      </c>
      <c r="D55" s="79"/>
      <c r="E55" s="54" t="str">
        <f t="shared" si="5"/>
        <v/>
      </c>
      <c r="F55" s="79"/>
      <c r="G55" s="54" t="str">
        <f t="shared" si="6"/>
        <v/>
      </c>
      <c r="H55" s="79"/>
      <c r="I55" s="54" t="str">
        <f t="shared" si="7"/>
        <v/>
      </c>
      <c r="J55" s="352"/>
    </row>
    <row r="56" spans="1:10" s="10" customFormat="1" ht="40.9" customHeight="1" x14ac:dyDescent="0.2">
      <c r="A56" s="275" t="s">
        <v>361</v>
      </c>
      <c r="B56" s="53"/>
      <c r="C56" s="54" t="str">
        <f t="shared" si="4"/>
        <v/>
      </c>
      <c r="D56" s="79"/>
      <c r="E56" s="54" t="str">
        <f t="shared" si="5"/>
        <v/>
      </c>
      <c r="F56" s="79"/>
      <c r="G56" s="54" t="str">
        <f t="shared" si="6"/>
        <v/>
      </c>
      <c r="H56" s="79"/>
      <c r="I56" s="54" t="str">
        <f t="shared" si="7"/>
        <v/>
      </c>
      <c r="J56" s="352"/>
    </row>
    <row r="57" spans="1:10" s="12" customFormat="1" ht="25.5" customHeight="1" x14ac:dyDescent="0.2">
      <c r="A57" s="276" t="s">
        <v>25</v>
      </c>
      <c r="B57" s="53"/>
      <c r="C57" s="54" t="str">
        <f t="shared" si="4"/>
        <v/>
      </c>
      <c r="D57" s="55"/>
      <c r="E57" s="54" t="str">
        <f t="shared" si="5"/>
        <v/>
      </c>
      <c r="F57" s="280"/>
      <c r="G57" s="54" t="str">
        <f t="shared" si="6"/>
        <v/>
      </c>
      <c r="H57" s="55"/>
      <c r="I57" s="54" t="str">
        <f t="shared" si="7"/>
        <v/>
      </c>
      <c r="J57" s="355"/>
    </row>
    <row r="58" spans="1:10" s="10" customFormat="1" ht="12.6" customHeight="1" x14ac:dyDescent="0.2">
      <c r="A58" s="206"/>
      <c r="B58" s="79"/>
      <c r="C58" s="54" t="str">
        <f t="shared" si="4"/>
        <v/>
      </c>
      <c r="D58" s="79"/>
      <c r="E58" s="54" t="str">
        <f t="shared" si="5"/>
        <v/>
      </c>
      <c r="F58" s="79"/>
      <c r="G58" s="54" t="str">
        <f t="shared" si="6"/>
        <v/>
      </c>
      <c r="H58" s="79"/>
      <c r="I58" s="54" t="str">
        <f t="shared" si="7"/>
        <v/>
      </c>
      <c r="J58" s="352"/>
    </row>
    <row r="59" spans="1:10" s="10" customFormat="1" ht="25.5" customHeight="1" thickBot="1" x14ac:dyDescent="0.25">
      <c r="A59" s="399" t="s">
        <v>118</v>
      </c>
      <c r="B59" s="66">
        <f>SUM(B51:B58)</f>
        <v>0</v>
      </c>
      <c r="C59" s="74" t="str">
        <f t="shared" si="4"/>
        <v/>
      </c>
      <c r="D59" s="66">
        <f>SUM(D51:D58)</f>
        <v>0</v>
      </c>
      <c r="E59" s="74" t="str">
        <f t="shared" si="5"/>
        <v/>
      </c>
      <c r="F59" s="66">
        <f>SUM(F51:F58)</f>
        <v>0</v>
      </c>
      <c r="G59" s="54" t="str">
        <f t="shared" si="6"/>
        <v/>
      </c>
      <c r="H59" s="66">
        <f>SUM(H51:H58)</f>
        <v>0</v>
      </c>
      <c r="I59" s="74" t="str">
        <f t="shared" si="7"/>
        <v/>
      </c>
      <c r="J59" s="352"/>
    </row>
    <row r="60" spans="1:10" s="10" customFormat="1" ht="37.9" customHeight="1" thickTop="1" x14ac:dyDescent="0.2">
      <c r="A60" s="409" t="s">
        <v>121</v>
      </c>
      <c r="B60" s="291">
        <f>B25-B46+B49-B59</f>
        <v>0</v>
      </c>
      <c r="C60" s="292" t="str">
        <f t="shared" si="4"/>
        <v/>
      </c>
      <c r="D60" s="291">
        <f>D25-D46+D49-D59</f>
        <v>0</v>
      </c>
      <c r="E60" s="292" t="str">
        <f t="shared" si="5"/>
        <v/>
      </c>
      <c r="F60" s="291">
        <f>F25-F46+F49-F59</f>
        <v>0</v>
      </c>
      <c r="G60" s="293" t="str">
        <f t="shared" si="6"/>
        <v/>
      </c>
      <c r="H60" s="291">
        <f>H25-H46+H49-H59</f>
        <v>0</v>
      </c>
      <c r="I60" s="292" t="str">
        <f t="shared" si="7"/>
        <v/>
      </c>
      <c r="J60" s="352"/>
    </row>
    <row r="61" spans="1:10" s="17" customFormat="1" ht="37.9" customHeight="1" x14ac:dyDescent="0.2">
      <c r="A61" s="147" t="s">
        <v>122</v>
      </c>
      <c r="B61" s="11">
        <f>'Jälkilaskelma 2023'!B62</f>
        <v>0</v>
      </c>
      <c r="C61" s="151" t="str">
        <f t="shared" si="4"/>
        <v/>
      </c>
      <c r="D61" s="11">
        <f>'Jälkilaskelma 2023'!D62</f>
        <v>0</v>
      </c>
      <c r="E61" s="151" t="str">
        <f t="shared" si="5"/>
        <v/>
      </c>
      <c r="F61" s="11">
        <f>'Jälkilaskelma 2023'!F62</f>
        <v>0</v>
      </c>
      <c r="G61" s="151" t="str">
        <f t="shared" si="6"/>
        <v/>
      </c>
      <c r="H61" s="11">
        <f>'Jälkilaskelma 2023'!H62</f>
        <v>0</v>
      </c>
      <c r="I61" s="151" t="str">
        <f t="shared" si="7"/>
        <v/>
      </c>
      <c r="J61" s="349"/>
    </row>
    <row r="62" spans="1:10" s="10" customFormat="1" ht="37.9" customHeight="1" x14ac:dyDescent="0.2">
      <c r="A62" s="421" t="s">
        <v>194</v>
      </c>
      <c r="B62" s="294">
        <f>B60+B61</f>
        <v>0</v>
      </c>
      <c r="C62" s="161" t="str">
        <f t="shared" si="4"/>
        <v/>
      </c>
      <c r="D62" s="294">
        <f>D60+D61</f>
        <v>0</v>
      </c>
      <c r="E62" s="161" t="str">
        <f t="shared" si="5"/>
        <v/>
      </c>
      <c r="F62" s="294">
        <f>F60+F61</f>
        <v>0</v>
      </c>
      <c r="G62" s="161" t="str">
        <f t="shared" si="6"/>
        <v/>
      </c>
      <c r="H62" s="294">
        <f>H60+H61</f>
        <v>0</v>
      </c>
      <c r="I62" s="161" t="str">
        <f t="shared" si="7"/>
        <v/>
      </c>
      <c r="J62" s="352"/>
    </row>
    <row r="63" spans="1:10" s="10" customFormat="1" ht="45.6" customHeight="1" thickBot="1" x14ac:dyDescent="0.3">
      <c r="A63" s="379" t="s">
        <v>414</v>
      </c>
      <c r="B63" s="48"/>
      <c r="C63" s="76"/>
      <c r="D63" s="48"/>
      <c r="E63" s="76"/>
      <c r="F63" s="48"/>
      <c r="G63" s="76"/>
      <c r="H63" s="48"/>
      <c r="I63" s="76"/>
      <c r="J63" s="352"/>
    </row>
    <row r="64" spans="1:10" s="10" customFormat="1" ht="25.15" customHeight="1" thickTop="1" x14ac:dyDescent="0.2">
      <c r="A64" s="276" t="s">
        <v>15</v>
      </c>
      <c r="B64" s="50"/>
      <c r="C64" s="54" t="str">
        <f>IF(B64="","",IF(B64=0,"",(B64/B$6/$A$11)))</f>
        <v/>
      </c>
      <c r="D64" s="50"/>
      <c r="E64" s="44" t="str">
        <f>IF(D64="","",IF(D64=0,"",(D64/D$6/$A$11)))</f>
        <v/>
      </c>
      <c r="F64" s="50"/>
      <c r="G64" s="54" t="str">
        <f>IF(F64="","",IF(F64=0,"",(F64/F$6/$A$11)))</f>
        <v/>
      </c>
      <c r="H64" s="50"/>
      <c r="I64" s="54" t="str">
        <f>IF(H64="","",IF(H64=0,"",(H64/H$6/$A$11)))</f>
        <v/>
      </c>
      <c r="J64" s="352"/>
    </row>
    <row r="65" spans="1:10" s="10" customFormat="1" ht="25.15" customHeight="1" x14ac:dyDescent="0.2">
      <c r="A65" s="284" t="s">
        <v>16</v>
      </c>
      <c r="B65" s="53"/>
      <c r="C65" s="54" t="str">
        <f>IF(B65="","",IF(B65=0,"",(B65/B$6/$A$11)))</f>
        <v/>
      </c>
      <c r="D65" s="53"/>
      <c r="E65" s="54" t="str">
        <f>IF(D65="","",IF(D65=0,"",(D65/D$6/$A$11)))</f>
        <v/>
      </c>
      <c r="F65" s="53"/>
      <c r="G65" s="54" t="str">
        <f>IF(F65="","",IF(F65=0,"",(F65/F$6/$A$11)))</f>
        <v/>
      </c>
      <c r="H65" s="53"/>
      <c r="I65" s="54" t="str">
        <f>IF(H65="","",IF(H65=0,"",(H65/H$6/$A$11)))</f>
        <v/>
      </c>
      <c r="J65" s="352"/>
    </row>
    <row r="66" spans="1:10" s="10" customFormat="1" ht="25.15" customHeight="1" x14ac:dyDescent="0.2">
      <c r="A66" s="389" t="s">
        <v>195</v>
      </c>
      <c r="B66" s="68">
        <f>SUM(B64:B65)</f>
        <v>0</v>
      </c>
      <c r="C66" s="44" t="str">
        <f>IF(B66="","",IF(B66=0,"",(B66/B$6/$A$11)))</f>
        <v/>
      </c>
      <c r="D66" s="68">
        <f>SUM(D64:D65)</f>
        <v>0</v>
      </c>
      <c r="E66" s="44" t="str">
        <f>IF(D66="","",IF(D66=0,"",(D66/D$6/$A$11)))</f>
        <v/>
      </c>
      <c r="F66" s="68">
        <f>SUM(F64:F65)</f>
        <v>0</v>
      </c>
      <c r="G66" s="44" t="str">
        <f>IF(F66="","",IF(F66=0,"",(F66/F$6/$A$11)))</f>
        <v/>
      </c>
      <c r="H66" s="68">
        <f>SUM(H64:H65)</f>
        <v>0</v>
      </c>
      <c r="I66" s="44" t="str">
        <f>IF(H66="","",IF(H66=0,"",(H66/H$6/$A$11)))</f>
        <v/>
      </c>
      <c r="J66" s="352"/>
    </row>
    <row r="67" spans="1:10" ht="36.6" customHeight="1" x14ac:dyDescent="0.2">
      <c r="A67" s="396" t="s">
        <v>17</v>
      </c>
      <c r="B67" s="69"/>
      <c r="C67" s="64"/>
      <c r="D67" s="69"/>
      <c r="E67" s="64"/>
      <c r="F67" s="69"/>
      <c r="G67" s="64"/>
      <c r="H67" s="69"/>
      <c r="I67" s="64"/>
    </row>
    <row r="68" spans="1:10" s="10" customFormat="1" ht="25.15" customHeight="1" x14ac:dyDescent="0.2">
      <c r="A68" s="208" t="s">
        <v>192</v>
      </c>
      <c r="B68" s="53"/>
      <c r="C68" s="54" t="str">
        <f t="shared" ref="C68:C79" si="8">IF(B68="","",IF(B68=0,"",(B68/B$6/$A$11)))</f>
        <v/>
      </c>
      <c r="D68" s="53"/>
      <c r="E68" s="54" t="str">
        <f t="shared" ref="E68:E79" si="9">IF(D68="","",IF(D68=0,"",(D68/D$6/$A$11)))</f>
        <v/>
      </c>
      <c r="F68" s="53"/>
      <c r="G68" s="54" t="str">
        <f t="shared" ref="G68:G79" si="10">IF(F68="","",IF(F68=0,"",(F68/F$6/$A$11)))</f>
        <v/>
      </c>
      <c r="H68" s="53"/>
      <c r="I68" s="54" t="str">
        <f t="shared" ref="I68:I79" si="11">IF(H68="","",IF(H68=0,"",(H68/H$6/$A$11)))</f>
        <v/>
      </c>
      <c r="J68" s="352"/>
    </row>
    <row r="69" spans="1:10" s="10" customFormat="1" ht="31.15" customHeight="1" x14ac:dyDescent="0.2">
      <c r="A69" s="208" t="s">
        <v>35</v>
      </c>
      <c r="B69" s="53"/>
      <c r="C69" s="44" t="str">
        <f t="shared" si="8"/>
        <v/>
      </c>
      <c r="D69" s="53"/>
      <c r="E69" s="54" t="str">
        <f t="shared" si="9"/>
        <v/>
      </c>
      <c r="F69" s="53"/>
      <c r="G69" s="54" t="str">
        <f t="shared" si="10"/>
        <v/>
      </c>
      <c r="H69" s="53"/>
      <c r="I69" s="54" t="str">
        <f t="shared" si="11"/>
        <v/>
      </c>
      <c r="J69" s="352"/>
    </row>
    <row r="70" spans="1:10" s="10" customFormat="1" ht="25.15" customHeight="1" x14ac:dyDescent="0.2">
      <c r="A70" s="274" t="s">
        <v>29</v>
      </c>
      <c r="B70" s="53"/>
      <c r="C70" s="42" t="str">
        <f t="shared" si="8"/>
        <v/>
      </c>
      <c r="D70" s="53"/>
      <c r="E70" s="54" t="str">
        <f t="shared" si="9"/>
        <v/>
      </c>
      <c r="F70" s="53"/>
      <c r="G70" s="54" t="str">
        <f t="shared" si="10"/>
        <v/>
      </c>
      <c r="H70" s="53"/>
      <c r="I70" s="54" t="str">
        <f t="shared" si="11"/>
        <v/>
      </c>
      <c r="J70" s="352"/>
    </row>
    <row r="71" spans="1:10" s="10" customFormat="1" ht="25.15" customHeight="1" x14ac:dyDescent="0.2">
      <c r="A71" s="208" t="s">
        <v>30</v>
      </c>
      <c r="B71" s="53"/>
      <c r="C71" s="54" t="str">
        <f t="shared" si="8"/>
        <v/>
      </c>
      <c r="D71" s="55"/>
      <c r="E71" s="54" t="str">
        <f t="shared" si="9"/>
        <v/>
      </c>
      <c r="F71" s="55"/>
      <c r="G71" s="54" t="str">
        <f t="shared" si="10"/>
        <v/>
      </c>
      <c r="H71" s="55"/>
      <c r="I71" s="54" t="str">
        <f t="shared" si="11"/>
        <v/>
      </c>
      <c r="J71" s="352"/>
    </row>
    <row r="72" spans="1:10" s="10" customFormat="1" ht="33" customHeight="1" x14ac:dyDescent="0.2">
      <c r="A72" s="155" t="s">
        <v>34</v>
      </c>
      <c r="B72" s="53"/>
      <c r="C72" s="54" t="str">
        <f t="shared" si="8"/>
        <v/>
      </c>
      <c r="D72" s="79"/>
      <c r="E72" s="54" t="str">
        <f t="shared" si="9"/>
        <v/>
      </c>
      <c r="F72" s="79"/>
      <c r="G72" s="54" t="str">
        <f t="shared" si="10"/>
        <v/>
      </c>
      <c r="H72" s="79"/>
      <c r="I72" s="54" t="str">
        <f t="shared" si="11"/>
        <v/>
      </c>
      <c r="J72" s="352"/>
    </row>
    <row r="73" spans="1:10" s="10" customFormat="1" ht="34.15" customHeight="1" x14ac:dyDescent="0.2">
      <c r="A73" s="275" t="s">
        <v>361</v>
      </c>
      <c r="B73" s="53"/>
      <c r="C73" s="54" t="str">
        <f t="shared" si="8"/>
        <v/>
      </c>
      <c r="D73" s="79"/>
      <c r="E73" s="54" t="str">
        <f t="shared" si="9"/>
        <v/>
      </c>
      <c r="F73" s="79"/>
      <c r="G73" s="54" t="str">
        <f t="shared" si="10"/>
        <v/>
      </c>
      <c r="H73" s="79"/>
      <c r="I73" s="54" t="str">
        <f t="shared" si="11"/>
        <v/>
      </c>
      <c r="J73" s="352"/>
    </row>
    <row r="74" spans="1:10" s="10" customFormat="1" ht="25.15" customHeight="1" x14ac:dyDescent="0.2">
      <c r="A74" s="276" t="s">
        <v>25</v>
      </c>
      <c r="B74" s="53"/>
      <c r="C74" s="54" t="str">
        <f t="shared" si="8"/>
        <v/>
      </c>
      <c r="D74" s="53"/>
      <c r="E74" s="54" t="str">
        <f t="shared" si="9"/>
        <v/>
      </c>
      <c r="F74" s="53"/>
      <c r="G74" s="54" t="str">
        <f t="shared" si="10"/>
        <v/>
      </c>
      <c r="H74" s="53"/>
      <c r="I74" s="54" t="str">
        <f t="shared" si="11"/>
        <v/>
      </c>
      <c r="J74" s="352"/>
    </row>
    <row r="75" spans="1:10" s="10" customFormat="1" ht="14.45" customHeight="1" x14ac:dyDescent="0.2">
      <c r="A75" s="207"/>
      <c r="B75" s="79"/>
      <c r="C75" s="54" t="str">
        <f t="shared" si="8"/>
        <v/>
      </c>
      <c r="D75" s="79"/>
      <c r="E75" s="54" t="str">
        <f t="shared" si="9"/>
        <v/>
      </c>
      <c r="F75" s="79"/>
      <c r="G75" s="54" t="str">
        <f t="shared" si="10"/>
        <v/>
      </c>
      <c r="H75" s="79"/>
      <c r="I75" s="54" t="str">
        <f t="shared" si="11"/>
        <v/>
      </c>
      <c r="J75" s="352"/>
    </row>
    <row r="76" spans="1:10" s="10" customFormat="1" ht="33.6" customHeight="1" thickBot="1" x14ac:dyDescent="0.25">
      <c r="A76" s="401" t="s">
        <v>118</v>
      </c>
      <c r="B76" s="66">
        <f>SUM(B68:B75)</f>
        <v>0</v>
      </c>
      <c r="C76" s="74" t="str">
        <f t="shared" si="8"/>
        <v/>
      </c>
      <c r="D76" s="66">
        <f>SUM(D68:D75)</f>
        <v>0</v>
      </c>
      <c r="E76" s="74" t="str">
        <f t="shared" si="9"/>
        <v/>
      </c>
      <c r="F76" s="73">
        <f>SUM(F68:F75)</f>
        <v>0</v>
      </c>
      <c r="G76" s="54" t="str">
        <f t="shared" si="10"/>
        <v/>
      </c>
      <c r="H76" s="73">
        <f>SUM(H68:H75)</f>
        <v>0</v>
      </c>
      <c r="I76" s="74" t="str">
        <f t="shared" si="11"/>
        <v/>
      </c>
      <c r="J76" s="352"/>
    </row>
    <row r="77" spans="1:10" s="12" customFormat="1" ht="31.15" customHeight="1" thickTop="1" x14ac:dyDescent="0.2">
      <c r="A77" s="409" t="s">
        <v>196</v>
      </c>
      <c r="B77" s="136">
        <f>B66-B76</f>
        <v>0</v>
      </c>
      <c r="C77" s="42" t="str">
        <f t="shared" si="8"/>
        <v/>
      </c>
      <c r="D77" s="136">
        <f>D66-D76</f>
        <v>0</v>
      </c>
      <c r="E77" s="42" t="str">
        <f t="shared" si="9"/>
        <v/>
      </c>
      <c r="F77" s="136">
        <f>F66-F76</f>
        <v>0</v>
      </c>
      <c r="G77" s="236" t="str">
        <f t="shared" si="10"/>
        <v/>
      </c>
      <c r="H77" s="136">
        <f>H66-H76</f>
        <v>0</v>
      </c>
      <c r="I77" s="42" t="str">
        <f t="shared" si="11"/>
        <v/>
      </c>
      <c r="J77" s="355"/>
    </row>
    <row r="78" spans="1:10" s="10" customFormat="1" ht="31.15" customHeight="1" x14ac:dyDescent="0.2">
      <c r="A78" s="286" t="s">
        <v>197</v>
      </c>
      <c r="B78" s="53">
        <f>'Jälkilaskelma 2023'!B79</f>
        <v>0</v>
      </c>
      <c r="C78" s="54" t="str">
        <f t="shared" si="8"/>
        <v/>
      </c>
      <c r="D78" s="53">
        <f>'Jälkilaskelma 2023'!D79</f>
        <v>0</v>
      </c>
      <c r="E78" s="54" t="str">
        <f t="shared" si="9"/>
        <v/>
      </c>
      <c r="F78" s="53">
        <f>'Jälkilaskelma 2023'!F79</f>
        <v>0</v>
      </c>
      <c r="G78" s="54" t="str">
        <f t="shared" si="10"/>
        <v/>
      </c>
      <c r="H78" s="53">
        <f>'Jälkilaskelma 2023'!H79</f>
        <v>0</v>
      </c>
      <c r="I78" s="54" t="str">
        <f t="shared" si="11"/>
        <v/>
      </c>
      <c r="J78" s="352"/>
    </row>
    <row r="79" spans="1:10" s="10" customFormat="1" ht="31.15" customHeight="1" x14ac:dyDescent="0.2">
      <c r="A79" s="410" t="s">
        <v>198</v>
      </c>
      <c r="B79" s="137">
        <f>B77+B78</f>
        <v>0</v>
      </c>
      <c r="C79" s="44" t="str">
        <f t="shared" si="8"/>
        <v/>
      </c>
      <c r="D79" s="137">
        <f>D77+D78</f>
        <v>0</v>
      </c>
      <c r="E79" s="44" t="str">
        <f t="shared" si="9"/>
        <v/>
      </c>
      <c r="F79" s="137">
        <f>F77+F78</f>
        <v>0</v>
      </c>
      <c r="G79" s="44" t="str">
        <f t="shared" si="10"/>
        <v/>
      </c>
      <c r="H79" s="137">
        <f>H77+H78</f>
        <v>0</v>
      </c>
      <c r="I79" s="44" t="str">
        <f t="shared" si="11"/>
        <v/>
      </c>
      <c r="J79" s="352"/>
    </row>
    <row r="80" spans="1:10" s="10" customFormat="1" ht="56.45" customHeight="1" thickBot="1" x14ac:dyDescent="0.3">
      <c r="A80" s="379" t="s">
        <v>44</v>
      </c>
      <c r="B80" s="48"/>
      <c r="C80" s="76"/>
      <c r="D80" s="48"/>
      <c r="E80" s="76"/>
      <c r="F80" s="48"/>
      <c r="G80" s="76"/>
      <c r="H80" s="48"/>
      <c r="I80" s="76"/>
      <c r="J80" s="352"/>
    </row>
    <row r="81" spans="1:10" s="13" customFormat="1" ht="31.9" customHeight="1" thickTop="1" x14ac:dyDescent="0.2">
      <c r="A81" s="67" t="s">
        <v>22</v>
      </c>
      <c r="B81" s="41"/>
      <c r="C81" s="64"/>
      <c r="D81" s="41"/>
      <c r="E81" s="64"/>
      <c r="F81" s="41"/>
      <c r="G81" s="64"/>
      <c r="H81" s="41"/>
      <c r="I81" s="64"/>
      <c r="J81" s="356"/>
    </row>
    <row r="82" spans="1:10" s="10" customFormat="1" ht="34.15" customHeight="1" x14ac:dyDescent="0.2">
      <c r="A82" s="145" t="s">
        <v>199</v>
      </c>
      <c r="B82" s="53"/>
      <c r="C82" s="54" t="str">
        <f>IF(B82="","",IF(B82=0,"",(B82/B$6/$A$11)))</f>
        <v/>
      </c>
      <c r="D82" s="53"/>
      <c r="E82" s="44" t="str">
        <f>IF(D82="","",IF(D82=0,"",(D82/D$6/$A$11)))</f>
        <v/>
      </c>
      <c r="F82" s="53"/>
      <c r="G82" s="54" t="str">
        <f>IF(F82="","",IF(F82=0,"",(F82/F$6/$A$11)))</f>
        <v/>
      </c>
      <c r="H82" s="53"/>
      <c r="I82" s="54" t="str">
        <f>IF(H82="","",IF(H82=0,"",(H82/H$6/$A$11)))</f>
        <v/>
      </c>
      <c r="J82" s="352"/>
    </row>
    <row r="83" spans="1:10" s="10" customFormat="1" ht="36.4" customHeight="1" x14ac:dyDescent="0.2">
      <c r="A83" s="149" t="s">
        <v>27</v>
      </c>
      <c r="B83" s="79"/>
      <c r="C83" s="54" t="str">
        <f>IF(B83="","",IF(B83=0,"",(B83/B$6/$A$11)))</f>
        <v/>
      </c>
      <c r="D83" s="71"/>
      <c r="E83" s="54" t="str">
        <f>IF(D83="","",IF(D83=0,"",(D83/D$6/$A$11)))</f>
        <v/>
      </c>
      <c r="F83" s="71"/>
      <c r="G83" s="54" t="str">
        <f>IF(F83="","",IF(F83=0,"",(F83/F$6/$A$11)))</f>
        <v/>
      </c>
      <c r="H83" s="71"/>
      <c r="I83" s="54" t="str">
        <f>IF(H83="","",IF(H83=0,"",(H83/H$6/$A$11)))</f>
        <v/>
      </c>
      <c r="J83" s="352"/>
    </row>
    <row r="84" spans="1:10" s="10" customFormat="1" ht="30.6" customHeight="1" x14ac:dyDescent="0.2">
      <c r="A84" s="404" t="s">
        <v>117</v>
      </c>
      <c r="B84" s="68">
        <f>SUM(B82:B83)</f>
        <v>0</v>
      </c>
      <c r="C84" s="44" t="str">
        <f>IF(B84="","",IF(B84=0,"",(B84/B$6/$A$11)))</f>
        <v/>
      </c>
      <c r="D84" s="68">
        <f>SUM(D82:D83)</f>
        <v>0</v>
      </c>
      <c r="E84" s="44" t="str">
        <f>IF(D84="","",IF(D84=0,"",(D84/D$6/$A$11)))</f>
        <v/>
      </c>
      <c r="F84" s="68">
        <f>SUM(F82:F83)</f>
        <v>0</v>
      </c>
      <c r="G84" s="44" t="str">
        <f>IF(F84="","",IF(F84=0,"",(F84/F$6/$A$11)))</f>
        <v/>
      </c>
      <c r="H84" s="68">
        <f>SUM(H82:H83)</f>
        <v>0</v>
      </c>
      <c r="I84" s="44" t="str">
        <f>IF(H84="","",IF(H84=0,"",(H84/H$6/$A$11)))</f>
        <v/>
      </c>
      <c r="J84" s="352"/>
    </row>
    <row r="85" spans="1:10" s="10" customFormat="1" ht="32.450000000000003" customHeight="1" x14ac:dyDescent="0.2">
      <c r="A85" s="394" t="s">
        <v>23</v>
      </c>
      <c r="B85"/>
      <c r="C85"/>
      <c r="D85"/>
      <c r="E85"/>
      <c r="F85"/>
      <c r="G85"/>
      <c r="H85"/>
      <c r="I85"/>
      <c r="J85" s="352"/>
    </row>
    <row r="86" spans="1:10" s="10" customFormat="1" ht="33" customHeight="1" x14ac:dyDescent="0.2">
      <c r="A86" s="150" t="s">
        <v>200</v>
      </c>
      <c r="B86" s="11"/>
      <c r="C86" s="54" t="str">
        <f t="shared" ref="C86:C94" si="12">IF(B86="","",IF(B86=0,"",(B86/B$6/$A$11)))</f>
        <v/>
      </c>
      <c r="D86" s="11"/>
      <c r="E86" s="54" t="str">
        <f t="shared" ref="E86:E94" si="13">IF(D86="","",IF(D86=0,"",(D86/D$6/$A$11)))</f>
        <v/>
      </c>
      <c r="F86" s="11"/>
      <c r="G86" s="54" t="str">
        <f t="shared" ref="G86:G94" si="14">IF(F86="","",IF(F86=0,"",(F86/F$6/$A$11)))</f>
        <v/>
      </c>
      <c r="H86" s="11"/>
      <c r="I86" s="54" t="str">
        <f t="shared" ref="I86:I94" si="15">IF(H86="","",IF(H86=0,"",(H86/H$6/$A$11)))</f>
        <v/>
      </c>
      <c r="J86" s="352"/>
    </row>
    <row r="87" spans="1:10" s="10" customFormat="1" ht="33" customHeight="1" x14ac:dyDescent="0.2">
      <c r="A87" s="150" t="s">
        <v>201</v>
      </c>
      <c r="B87" s="11"/>
      <c r="C87" s="54" t="str">
        <f t="shared" si="12"/>
        <v/>
      </c>
      <c r="D87" s="53"/>
      <c r="E87" s="54" t="str">
        <f t="shared" si="13"/>
        <v/>
      </c>
      <c r="F87" s="53"/>
      <c r="G87" s="54" t="str">
        <f t="shared" si="14"/>
        <v/>
      </c>
      <c r="H87" s="53"/>
      <c r="I87" s="54" t="str">
        <f t="shared" si="15"/>
        <v/>
      </c>
      <c r="J87" s="352"/>
    </row>
    <row r="88" spans="1:10" s="10" customFormat="1" ht="33" customHeight="1" x14ac:dyDescent="0.2">
      <c r="A88" s="152" t="s">
        <v>368</v>
      </c>
      <c r="B88" s="11"/>
      <c r="C88" s="54" t="str">
        <f t="shared" si="12"/>
        <v/>
      </c>
      <c r="D88" s="11"/>
      <c r="E88" s="54" t="str">
        <f t="shared" si="13"/>
        <v/>
      </c>
      <c r="F88" s="11"/>
      <c r="G88" s="54" t="str">
        <f t="shared" si="14"/>
        <v/>
      </c>
      <c r="H88" s="11"/>
      <c r="I88" s="54" t="str">
        <f t="shared" si="15"/>
        <v/>
      </c>
      <c r="J88" s="352"/>
    </row>
    <row r="89" spans="1:10" s="10" customFormat="1" ht="33" customHeight="1" x14ac:dyDescent="0.2">
      <c r="A89" s="153" t="s">
        <v>202</v>
      </c>
      <c r="B89" s="11"/>
      <c r="C89" s="54" t="str">
        <f t="shared" si="12"/>
        <v/>
      </c>
      <c r="D89" s="154"/>
      <c r="E89" s="54" t="str">
        <f t="shared" si="13"/>
        <v/>
      </c>
      <c r="F89" s="154"/>
      <c r="G89" s="54" t="str">
        <f t="shared" si="14"/>
        <v/>
      </c>
      <c r="H89" s="154"/>
      <c r="I89" s="54" t="str">
        <f t="shared" si="15"/>
        <v/>
      </c>
      <c r="J89" s="352"/>
    </row>
    <row r="90" spans="1:10" s="10" customFormat="1" ht="17.45" customHeight="1" x14ac:dyDescent="0.2">
      <c r="A90" s="155"/>
      <c r="B90" s="79"/>
      <c r="C90" s="54" t="str">
        <f t="shared" si="12"/>
        <v/>
      </c>
      <c r="D90" s="79"/>
      <c r="E90" s="54" t="str">
        <f t="shared" si="13"/>
        <v/>
      </c>
      <c r="F90" s="79"/>
      <c r="G90" s="54" t="str">
        <f t="shared" si="14"/>
        <v/>
      </c>
      <c r="H90" s="79"/>
      <c r="I90" s="54" t="str">
        <f t="shared" si="15"/>
        <v/>
      </c>
      <c r="J90" s="352"/>
    </row>
    <row r="91" spans="1:10" s="10" customFormat="1" ht="32.450000000000003" customHeight="1" thickBot="1" x14ac:dyDescent="0.25">
      <c r="A91" s="404" t="s">
        <v>128</v>
      </c>
      <c r="B91" s="66">
        <f>SUM(B86:B90)</f>
        <v>0</v>
      </c>
      <c r="C91" s="74" t="str">
        <f t="shared" si="12"/>
        <v/>
      </c>
      <c r="D91" s="66">
        <f>SUM(D86:D90)</f>
        <v>0</v>
      </c>
      <c r="E91" s="74" t="str">
        <f t="shared" si="13"/>
        <v/>
      </c>
      <c r="F91" s="73">
        <f>SUM(F86:F90)</f>
        <v>0</v>
      </c>
      <c r="G91" s="54" t="str">
        <f t="shared" si="14"/>
        <v/>
      </c>
      <c r="H91" s="73">
        <f>SUM(H86:H90)</f>
        <v>0</v>
      </c>
      <c r="I91" s="74" t="str">
        <f t="shared" si="15"/>
        <v/>
      </c>
      <c r="J91" s="352"/>
    </row>
    <row r="92" spans="1:10" s="10" customFormat="1" ht="37.15" customHeight="1" thickTop="1" x14ac:dyDescent="0.2">
      <c r="A92" s="408" t="s">
        <v>76</v>
      </c>
      <c r="B92" s="138">
        <f>B84-B91</f>
        <v>0</v>
      </c>
      <c r="C92" s="42" t="str">
        <f t="shared" si="12"/>
        <v/>
      </c>
      <c r="D92" s="138">
        <f>D84-D91</f>
        <v>0</v>
      </c>
      <c r="E92" s="42" t="str">
        <f t="shared" si="13"/>
        <v/>
      </c>
      <c r="F92" s="138">
        <f>F84-F91</f>
        <v>0</v>
      </c>
      <c r="G92" s="236" t="str">
        <f t="shared" si="14"/>
        <v/>
      </c>
      <c r="H92" s="138">
        <f>H84-H91</f>
        <v>0</v>
      </c>
      <c r="I92" s="42" t="str">
        <f t="shared" si="15"/>
        <v/>
      </c>
      <c r="J92" s="352"/>
    </row>
    <row r="93" spans="1:10" s="10" customFormat="1" ht="37.15" customHeight="1" x14ac:dyDescent="0.2">
      <c r="A93" s="157" t="s">
        <v>360</v>
      </c>
      <c r="B93" s="53">
        <f>'Jälkilaskelma 2023'!B94</f>
        <v>0</v>
      </c>
      <c r="C93" s="54" t="str">
        <f t="shared" si="12"/>
        <v/>
      </c>
      <c r="D93" s="53">
        <f>'Jälkilaskelma 2023'!D94</f>
        <v>0</v>
      </c>
      <c r="E93" s="54" t="str">
        <f t="shared" si="13"/>
        <v/>
      </c>
      <c r="F93" s="53">
        <f>'Jälkilaskelma 2023'!F94</f>
        <v>0</v>
      </c>
      <c r="G93" s="54" t="str">
        <f t="shared" si="14"/>
        <v/>
      </c>
      <c r="H93" s="53">
        <f>'Jälkilaskelma 2023'!H94</f>
        <v>0</v>
      </c>
      <c r="I93" s="54" t="str">
        <f t="shared" si="15"/>
        <v/>
      </c>
      <c r="J93" s="352"/>
    </row>
    <row r="94" spans="1:10" s="10" customFormat="1" ht="37.15" customHeight="1" x14ac:dyDescent="0.2">
      <c r="A94" s="407" t="s">
        <v>203</v>
      </c>
      <c r="B94" s="137">
        <f>B92+B93</f>
        <v>0</v>
      </c>
      <c r="C94" s="44" t="str">
        <f t="shared" si="12"/>
        <v/>
      </c>
      <c r="D94" s="137">
        <f>D92+D93</f>
        <v>0</v>
      </c>
      <c r="E94" s="54" t="str">
        <f t="shared" si="13"/>
        <v/>
      </c>
      <c r="F94" s="137">
        <f>F92+F93</f>
        <v>0</v>
      </c>
      <c r="G94" s="54" t="str">
        <f t="shared" si="14"/>
        <v/>
      </c>
      <c r="H94" s="137">
        <f>H92+H93</f>
        <v>0</v>
      </c>
      <c r="I94" s="54" t="str">
        <f t="shared" si="15"/>
        <v/>
      </c>
      <c r="J94" s="352"/>
    </row>
    <row r="95" spans="1:10" s="10" customFormat="1" ht="78" customHeight="1" thickBot="1" x14ac:dyDescent="0.3">
      <c r="A95" s="380" t="s">
        <v>109</v>
      </c>
      <c r="B95" s="201"/>
      <c r="C95" s="201"/>
      <c r="D95" s="201"/>
      <c r="E95" s="196"/>
      <c r="F95" s="201"/>
      <c r="G95" s="196"/>
      <c r="H95" s="201"/>
      <c r="I95" s="196"/>
      <c r="J95" s="352"/>
    </row>
    <row r="96" spans="1:10" s="10" customFormat="1" ht="38.450000000000003" customHeight="1" thickTop="1" x14ac:dyDescent="0.2">
      <c r="A96" s="287" t="s">
        <v>106</v>
      </c>
      <c r="B96" s="144">
        <f>'Jälkilaskelma 2023'!B103</f>
        <v>0</v>
      </c>
      <c r="C96" s="64"/>
      <c r="D96" s="144">
        <f>'Jälkilaskelma 2023'!D103</f>
        <v>0</v>
      </c>
      <c r="E96" s="237"/>
      <c r="F96" s="144">
        <f>'Jälkilaskelma 2023'!F103</f>
        <v>0</v>
      </c>
      <c r="G96" s="237"/>
      <c r="H96" s="144">
        <f>'Jälkilaskelma 2023'!H103</f>
        <v>0</v>
      </c>
      <c r="I96" s="64"/>
      <c r="J96" s="352"/>
    </row>
    <row r="97" spans="1:10" s="436" customFormat="1" ht="45.6" customHeight="1" x14ac:dyDescent="0.2">
      <c r="A97" s="145" t="s">
        <v>416</v>
      </c>
      <c r="B97" s="79"/>
      <c r="C97" s="80"/>
      <c r="D97" s="79"/>
      <c r="E97" s="80"/>
      <c r="F97" s="79"/>
      <c r="G97" s="80"/>
      <c r="H97" s="79"/>
      <c r="I97" s="80"/>
      <c r="J97" s="356"/>
    </row>
    <row r="98" spans="1:10" s="14" customFormat="1" ht="37.15" customHeight="1" x14ac:dyDescent="0.2">
      <c r="A98" s="52" t="s">
        <v>107</v>
      </c>
      <c r="B98" s="79"/>
      <c r="C98" s="80"/>
      <c r="D98" s="79"/>
      <c r="E98" s="80"/>
      <c r="F98" s="79"/>
      <c r="G98" s="80"/>
      <c r="H98" s="79"/>
      <c r="I98" s="80"/>
      <c r="J98" s="352"/>
    </row>
    <row r="99" spans="1:10" s="14" customFormat="1" ht="36.6" customHeight="1" x14ac:dyDescent="0.2">
      <c r="A99" s="52" t="s">
        <v>108</v>
      </c>
      <c r="B99" s="81"/>
      <c r="C99" s="82"/>
      <c r="D99" s="81"/>
      <c r="E99" s="80"/>
      <c r="F99" s="81"/>
      <c r="G99" s="80"/>
      <c r="H99" s="81"/>
      <c r="I99" s="80"/>
      <c r="J99" s="352"/>
    </row>
    <row r="100" spans="1:10" s="14" customFormat="1" ht="36.6" customHeight="1" x14ac:dyDescent="0.2">
      <c r="A100" s="52" t="s">
        <v>374</v>
      </c>
      <c r="B100" s="81"/>
      <c r="C100" s="82"/>
      <c r="D100" s="81"/>
      <c r="E100" s="80"/>
      <c r="F100" s="81"/>
      <c r="G100" s="80"/>
      <c r="H100" s="81"/>
      <c r="I100" s="80"/>
      <c r="J100" s="352"/>
    </row>
    <row r="101" spans="1:10" s="14" customFormat="1" ht="49.9" customHeight="1" x14ac:dyDescent="0.2">
      <c r="A101" s="208" t="s">
        <v>204</v>
      </c>
      <c r="B101" s="79"/>
      <c r="C101" s="82"/>
      <c r="D101" s="79"/>
      <c r="E101" s="80"/>
      <c r="F101" s="79"/>
      <c r="G101" s="80"/>
      <c r="H101" s="79"/>
      <c r="I101" s="80"/>
      <c r="J101" s="352"/>
    </row>
    <row r="102" spans="1:10" s="14" customFormat="1" ht="49.9" customHeight="1" thickBot="1" x14ac:dyDescent="0.25">
      <c r="A102" s="437" t="s">
        <v>417</v>
      </c>
      <c r="B102" s="83"/>
      <c r="C102" s="80"/>
      <c r="D102" s="83"/>
      <c r="E102" s="80"/>
      <c r="F102" s="83"/>
      <c r="G102" s="80"/>
      <c r="H102" s="83"/>
      <c r="I102" s="80"/>
      <c r="J102" s="352"/>
    </row>
    <row r="103" spans="1:10" s="14" customFormat="1" ht="46.15" customHeight="1" thickTop="1" x14ac:dyDescent="0.2">
      <c r="A103" s="406" t="s">
        <v>205</v>
      </c>
      <c r="B103" s="136">
        <f>SUM(B96:B102)</f>
        <v>0</v>
      </c>
      <c r="C103" s="82"/>
      <c r="D103" s="136">
        <f>SUM(D96:D102)</f>
        <v>0</v>
      </c>
      <c r="E103" s="64"/>
      <c r="F103" s="136">
        <f>SUM(F96:F102)</f>
        <v>0</v>
      </c>
      <c r="G103" s="64"/>
      <c r="H103" s="136">
        <f>SUM(H96:H102)</f>
        <v>0</v>
      </c>
      <c r="I103" s="64"/>
      <c r="J103" s="352"/>
    </row>
    <row r="104" spans="1:10" s="14" customFormat="1" ht="67.900000000000006" customHeight="1" thickBot="1" x14ac:dyDescent="0.3">
      <c r="A104" s="75" t="s">
        <v>275</v>
      </c>
      <c r="B104" s="198"/>
      <c r="C104" s="199"/>
      <c r="D104" s="198"/>
      <c r="E104" s="76"/>
      <c r="F104" s="198"/>
      <c r="G104" s="76"/>
      <c r="H104" s="198"/>
      <c r="I104" s="76"/>
      <c r="J104" s="352"/>
    </row>
    <row r="105" spans="1:10" s="16" customFormat="1" ht="46.9" customHeight="1" thickTop="1" x14ac:dyDescent="0.2">
      <c r="A105" s="197" t="s">
        <v>206</v>
      </c>
      <c r="B105" s="168">
        <f>B62</f>
        <v>0</v>
      </c>
      <c r="C105" s="54" t="str">
        <f t="shared" ref="C105:C110" si="16">IF(B105="","",IF(B105=0,"",(B105/B$6/$A$11)))</f>
        <v/>
      </c>
      <c r="D105" s="168">
        <f>D62</f>
        <v>0</v>
      </c>
      <c r="E105" s="54" t="str">
        <f t="shared" ref="E105:E110" si="17">IF(D105="","",IF(D105=0,"",(D105/D$6/$A$11)))</f>
        <v/>
      </c>
      <c r="F105" s="168">
        <f>F62</f>
        <v>0</v>
      </c>
      <c r="G105" s="54" t="str">
        <f t="shared" ref="G105:G110" si="18">IF(F105="","",IF(F105=0,"",(F105/F$6/$A$11)))</f>
        <v/>
      </c>
      <c r="H105" s="168">
        <f>H62</f>
        <v>0</v>
      </c>
      <c r="I105" s="54" t="str">
        <f t="shared" ref="I105:I110" si="19">IF(H105="","",IF(H105=0,"",(H105/H$6/$A$11)))</f>
        <v/>
      </c>
      <c r="J105" s="355"/>
    </row>
    <row r="106" spans="1:10" s="17" customFormat="1" ht="46.9" customHeight="1" thickBot="1" x14ac:dyDescent="0.25">
      <c r="A106" s="162" t="s">
        <v>207</v>
      </c>
      <c r="B106" s="151">
        <f>B79</f>
        <v>0</v>
      </c>
      <c r="C106" s="74" t="str">
        <f t="shared" si="16"/>
        <v/>
      </c>
      <c r="D106" s="151">
        <f>D79</f>
        <v>0</v>
      </c>
      <c r="E106" s="74" t="str">
        <f t="shared" si="17"/>
        <v/>
      </c>
      <c r="F106" s="151">
        <f>F79</f>
        <v>0</v>
      </c>
      <c r="G106" s="74" t="str">
        <f t="shared" si="18"/>
        <v/>
      </c>
      <c r="H106" s="151">
        <f>H79</f>
        <v>0</v>
      </c>
      <c r="I106" s="74" t="str">
        <f t="shared" si="19"/>
        <v/>
      </c>
      <c r="J106" s="349"/>
    </row>
    <row r="107" spans="1:10" s="10" customFormat="1" ht="46.9" customHeight="1" thickTop="1" x14ac:dyDescent="0.2">
      <c r="A107" s="405" t="s">
        <v>345</v>
      </c>
      <c r="B107" s="165">
        <f>SUM(B105:B106)</f>
        <v>0</v>
      </c>
      <c r="C107" s="42" t="str">
        <f t="shared" si="16"/>
        <v/>
      </c>
      <c r="D107" s="165">
        <f>SUM(D105:D106)</f>
        <v>0</v>
      </c>
      <c r="E107" s="42" t="str">
        <f t="shared" si="17"/>
        <v/>
      </c>
      <c r="F107" s="165">
        <f>SUM(F105:F106)</f>
        <v>0</v>
      </c>
      <c r="G107" s="42" t="str">
        <f t="shared" si="18"/>
        <v/>
      </c>
      <c r="H107" s="165">
        <f>SUM(H105:H106)</f>
        <v>0</v>
      </c>
      <c r="I107" s="42" t="str">
        <f t="shared" si="19"/>
        <v/>
      </c>
      <c r="J107" s="352"/>
    </row>
    <row r="108" spans="1:10" s="10" customFormat="1" ht="46.9" customHeight="1" x14ac:dyDescent="0.2">
      <c r="A108" s="160" t="s">
        <v>208</v>
      </c>
      <c r="B108" s="161">
        <f>B94</f>
        <v>0</v>
      </c>
      <c r="C108" s="54" t="str">
        <f t="shared" si="16"/>
        <v/>
      </c>
      <c r="D108" s="161">
        <f>D94</f>
        <v>0</v>
      </c>
      <c r="E108" s="54" t="str">
        <f t="shared" si="17"/>
        <v/>
      </c>
      <c r="F108" s="161">
        <f>F94</f>
        <v>0</v>
      </c>
      <c r="G108" s="54" t="str">
        <f t="shared" si="18"/>
        <v/>
      </c>
      <c r="H108" s="161">
        <f>H94</f>
        <v>0</v>
      </c>
      <c r="I108" s="54" t="str">
        <f t="shared" si="19"/>
        <v/>
      </c>
      <c r="J108" s="352"/>
    </row>
    <row r="109" spans="1:10" s="10" customFormat="1" ht="46.9" customHeight="1" thickBot="1" x14ac:dyDescent="0.25">
      <c r="A109" s="166" t="s">
        <v>209</v>
      </c>
      <c r="B109" s="163">
        <f>B103</f>
        <v>0</v>
      </c>
      <c r="C109" s="74" t="str">
        <f t="shared" si="16"/>
        <v/>
      </c>
      <c r="D109" s="163">
        <f>D103</f>
        <v>0</v>
      </c>
      <c r="E109" s="74" t="str">
        <f t="shared" si="17"/>
        <v/>
      </c>
      <c r="F109" s="163">
        <f>F103</f>
        <v>0</v>
      </c>
      <c r="G109" s="54" t="str">
        <f t="shared" si="18"/>
        <v/>
      </c>
      <c r="H109" s="163">
        <f>H103</f>
        <v>0</v>
      </c>
      <c r="I109" s="74" t="str">
        <f t="shared" si="19"/>
        <v/>
      </c>
      <c r="J109" s="352"/>
    </row>
    <row r="110" spans="1:10" s="10" customFormat="1" ht="46.9" customHeight="1" thickTop="1" x14ac:dyDescent="0.2">
      <c r="A110" s="405" t="s">
        <v>210</v>
      </c>
      <c r="B110" s="167">
        <f>B107+B108+B109</f>
        <v>0</v>
      </c>
      <c r="C110" s="51" t="str">
        <f t="shared" si="16"/>
        <v/>
      </c>
      <c r="D110" s="167">
        <f>D107+D108+D109</f>
        <v>0</v>
      </c>
      <c r="E110" s="51" t="str">
        <f t="shared" si="17"/>
        <v/>
      </c>
      <c r="F110" s="167">
        <f>F107+F108+F109</f>
        <v>0</v>
      </c>
      <c r="G110" s="236" t="str">
        <f t="shared" si="18"/>
        <v/>
      </c>
      <c r="H110" s="167">
        <f>H107+H108+H109</f>
        <v>0</v>
      </c>
      <c r="I110" s="236" t="str">
        <f t="shared" si="19"/>
        <v/>
      </c>
      <c r="J110" s="352"/>
    </row>
    <row r="111" spans="1:10" s="15" customFormat="1" ht="79.150000000000006" customHeight="1" x14ac:dyDescent="0.3">
      <c r="A111" s="169" t="s">
        <v>131</v>
      </c>
      <c r="B111" s="125"/>
      <c r="C111" s="170"/>
      <c r="D111" s="125"/>
      <c r="E111" s="170"/>
      <c r="F111" s="125"/>
      <c r="G111" s="170"/>
      <c r="H111" s="125"/>
      <c r="I111" s="170"/>
      <c r="J111" s="350"/>
    </row>
    <row r="112" spans="1:10" s="10" customFormat="1" ht="42" customHeight="1" x14ac:dyDescent="0.25">
      <c r="A112" s="171" t="s">
        <v>101</v>
      </c>
      <c r="B112" s="84"/>
      <c r="C112" s="85"/>
      <c r="D112" s="84"/>
      <c r="E112" s="85"/>
      <c r="F112" s="84"/>
      <c r="G112" s="85"/>
      <c r="H112" s="84"/>
      <c r="I112" s="85"/>
      <c r="J112" s="352"/>
    </row>
    <row r="113" spans="1:10" s="10" customFormat="1" ht="38.450000000000003" customHeight="1" x14ac:dyDescent="0.2">
      <c r="A113" s="18" t="s">
        <v>415</v>
      </c>
      <c r="B113" s="116" t="s">
        <v>41</v>
      </c>
      <c r="C113" s="85"/>
      <c r="D113" s="116" t="s">
        <v>41</v>
      </c>
      <c r="E113" s="85"/>
      <c r="F113" s="116" t="s">
        <v>41</v>
      </c>
      <c r="G113" s="85"/>
      <c r="H113" s="116" t="s">
        <v>41</v>
      </c>
      <c r="I113" s="85"/>
      <c r="J113" s="352"/>
    </row>
    <row r="114" spans="1:10" s="12" customFormat="1" ht="32.450000000000003" customHeight="1" x14ac:dyDescent="0.2">
      <c r="A114" s="172" t="s">
        <v>24</v>
      </c>
      <c r="B114" s="53"/>
      <c r="C114" s="85"/>
      <c r="D114" s="53"/>
      <c r="E114" s="85"/>
      <c r="F114" s="53"/>
      <c r="G114" s="85"/>
      <c r="H114" s="53"/>
      <c r="I114" s="85"/>
      <c r="J114" s="355"/>
    </row>
    <row r="115" spans="1:10" s="17" customFormat="1" ht="32.450000000000003" customHeight="1" x14ac:dyDescent="0.2">
      <c r="A115" s="172" t="s">
        <v>211</v>
      </c>
      <c r="B115" s="53"/>
      <c r="C115" s="85"/>
      <c r="D115" s="53"/>
      <c r="E115" s="85"/>
      <c r="F115" s="53"/>
      <c r="G115" s="85"/>
      <c r="H115" s="53"/>
      <c r="I115" s="85"/>
      <c r="J115" s="349"/>
    </row>
    <row r="116" spans="1:10" s="7" customFormat="1" ht="31.9" customHeight="1" x14ac:dyDescent="0.2">
      <c r="A116" s="172" t="s">
        <v>91</v>
      </c>
      <c r="B116" s="53"/>
      <c r="C116" s="85"/>
      <c r="D116" s="53"/>
      <c r="E116" s="85"/>
      <c r="F116" s="53"/>
      <c r="G116" s="85"/>
      <c r="H116" s="53"/>
      <c r="I116" s="85"/>
      <c r="J116" s="349"/>
    </row>
    <row r="117" spans="1:10" s="10" customFormat="1" ht="31.9" customHeight="1" x14ac:dyDescent="0.2">
      <c r="A117" s="19" t="s">
        <v>92</v>
      </c>
      <c r="B117" s="53"/>
      <c r="C117" s="85"/>
      <c r="D117" s="53"/>
      <c r="E117" s="85"/>
      <c r="F117" s="53"/>
      <c r="G117" s="85"/>
      <c r="H117" s="53"/>
      <c r="I117" s="85"/>
      <c r="J117" s="352"/>
    </row>
    <row r="118" spans="1:10" s="10" customFormat="1" ht="30" customHeight="1" x14ac:dyDescent="0.2">
      <c r="A118" s="265" t="s">
        <v>193</v>
      </c>
      <c r="B118" s="53"/>
      <c r="C118" s="85"/>
      <c r="D118" s="53"/>
      <c r="E118" s="85"/>
      <c r="F118" s="53"/>
      <c r="G118" s="85"/>
      <c r="H118" s="53"/>
      <c r="I118" s="85"/>
      <c r="J118" s="352"/>
    </row>
    <row r="119" spans="1:10" s="10" customFormat="1" ht="33" customHeight="1" thickBot="1" x14ac:dyDescent="0.25">
      <c r="A119" s="266" t="s">
        <v>97</v>
      </c>
      <c r="B119" s="88"/>
      <c r="C119" s="85"/>
      <c r="D119" s="88"/>
      <c r="E119" s="85"/>
      <c r="F119" s="88"/>
      <c r="G119" s="85"/>
      <c r="H119" s="88"/>
      <c r="I119" s="85"/>
      <c r="J119" s="352"/>
    </row>
    <row r="120" spans="1:10" s="17" customFormat="1" ht="31.9" customHeight="1" thickTop="1" x14ac:dyDescent="0.2">
      <c r="A120" s="428" t="s">
        <v>36</v>
      </c>
      <c r="B120" s="89">
        <f>SUM(B114:B119)</f>
        <v>0</v>
      </c>
      <c r="C120" s="85"/>
      <c r="D120" s="89">
        <f>SUM(D114:D119)</f>
        <v>0</v>
      </c>
      <c r="E120" s="85"/>
      <c r="F120" s="89">
        <f>SUM(F114:F119)</f>
        <v>0</v>
      </c>
      <c r="G120" s="85"/>
      <c r="H120" s="89">
        <f>SUM(H114:H119)</f>
        <v>0</v>
      </c>
      <c r="I120" s="85"/>
      <c r="J120" s="349"/>
    </row>
    <row r="121" spans="1:10" s="7" customFormat="1" ht="31.9" customHeight="1" x14ac:dyDescent="0.2">
      <c r="A121" s="430" t="s">
        <v>37</v>
      </c>
      <c r="B121" s="53">
        <f>'Jälkilaskelma 2023'!B122</f>
        <v>0</v>
      </c>
      <c r="C121" s="85"/>
      <c r="D121" s="53">
        <f>'Jälkilaskelma 2023'!D122</f>
        <v>0</v>
      </c>
      <c r="E121" s="85"/>
      <c r="F121" s="53">
        <f>'Jälkilaskelma 2023'!F122</f>
        <v>0</v>
      </c>
      <c r="G121" s="85"/>
      <c r="H121" s="53">
        <f>'Jälkilaskelma 2023'!H122</f>
        <v>0</v>
      </c>
      <c r="I121" s="85"/>
      <c r="J121" s="349"/>
    </row>
    <row r="122" spans="1:10" s="10" customFormat="1" ht="31.9" customHeight="1" x14ac:dyDescent="0.2">
      <c r="A122" s="431" t="s">
        <v>39</v>
      </c>
      <c r="B122" s="89">
        <f>SUM(B120:B121)</f>
        <v>0</v>
      </c>
      <c r="C122" s="85"/>
      <c r="D122" s="89">
        <f>SUM(D120:D121)</f>
        <v>0</v>
      </c>
      <c r="E122" s="85"/>
      <c r="F122" s="89">
        <f>SUM(F120:F121)</f>
        <v>0</v>
      </c>
      <c r="G122" s="85"/>
      <c r="H122" s="89">
        <f>SUM(H120:H121)</f>
        <v>0</v>
      </c>
      <c r="I122" s="85"/>
      <c r="J122" s="352"/>
    </row>
    <row r="123" spans="1:10" s="10" customFormat="1" ht="52.9" customHeight="1" x14ac:dyDescent="0.25">
      <c r="A123" s="171" t="s">
        <v>230</v>
      </c>
      <c r="B123" s="84"/>
      <c r="C123" s="85"/>
      <c r="D123" s="84"/>
      <c r="E123" s="85"/>
      <c r="F123" s="84"/>
      <c r="G123" s="85"/>
      <c r="H123" s="84"/>
      <c r="I123" s="85"/>
      <c r="J123" s="352"/>
    </row>
    <row r="124" spans="1:10" s="17" customFormat="1" ht="31.9" customHeight="1" x14ac:dyDescent="0.2">
      <c r="A124" s="172" t="s">
        <v>20</v>
      </c>
      <c r="B124" s="53"/>
      <c r="C124" s="85"/>
      <c r="D124" s="53"/>
      <c r="E124" s="85"/>
      <c r="F124" s="53"/>
      <c r="G124" s="85"/>
      <c r="H124" s="53"/>
      <c r="I124" s="85"/>
      <c r="J124" s="349"/>
    </row>
    <row r="125" spans="1:10" s="7" customFormat="1" ht="32.450000000000003" customHeight="1" x14ac:dyDescent="0.2">
      <c r="A125" s="172" t="s">
        <v>96</v>
      </c>
      <c r="B125" s="53"/>
      <c r="C125" s="85"/>
      <c r="D125" s="53"/>
      <c r="E125" s="85"/>
      <c r="F125" s="53"/>
      <c r="G125" s="85"/>
      <c r="H125" s="53"/>
      <c r="I125" s="85"/>
      <c r="J125" s="349"/>
    </row>
    <row r="126" spans="1:10" s="10" customFormat="1" ht="32.450000000000003" customHeight="1" x14ac:dyDescent="0.2">
      <c r="A126" s="172" t="s">
        <v>93</v>
      </c>
      <c r="B126" s="53"/>
      <c r="C126" s="85"/>
      <c r="D126" s="53"/>
      <c r="E126" s="85"/>
      <c r="F126" s="53"/>
      <c r="G126" s="85"/>
      <c r="H126" s="53"/>
      <c r="I126" s="85"/>
      <c r="J126" s="352"/>
    </row>
    <row r="127" spans="1:10" s="10" customFormat="1" ht="35.450000000000003" customHeight="1" x14ac:dyDescent="0.2">
      <c r="A127" s="19" t="s">
        <v>212</v>
      </c>
      <c r="B127" s="53"/>
      <c r="C127" s="85"/>
      <c r="D127" s="50"/>
      <c r="E127" s="85"/>
      <c r="F127" s="50"/>
      <c r="G127" s="85"/>
      <c r="H127" s="50"/>
      <c r="I127" s="85"/>
      <c r="J127" s="352"/>
    </row>
    <row r="128" spans="1:10" s="10" customFormat="1" ht="35.450000000000003" customHeight="1" x14ac:dyDescent="0.2">
      <c r="A128" s="265" t="s">
        <v>193</v>
      </c>
      <c r="B128" s="53"/>
      <c r="C128" s="85"/>
      <c r="D128" s="50"/>
      <c r="E128" s="85"/>
      <c r="F128" s="50"/>
      <c r="G128" s="85"/>
      <c r="H128" s="50"/>
      <c r="I128" s="85"/>
      <c r="J128" s="352"/>
    </row>
    <row r="129" spans="1:10" ht="37.15" customHeight="1" thickBot="1" x14ac:dyDescent="0.25">
      <c r="A129" s="288" t="s">
        <v>97</v>
      </c>
      <c r="B129" s="88"/>
      <c r="C129" s="85"/>
      <c r="D129" s="88"/>
      <c r="E129" s="85"/>
      <c r="F129" s="88"/>
      <c r="G129" s="85"/>
      <c r="H129" s="88"/>
      <c r="I129" s="85"/>
    </row>
    <row r="130" spans="1:10" s="10" customFormat="1" ht="29.45" customHeight="1" thickTop="1" x14ac:dyDescent="0.2">
      <c r="A130" s="428" t="s">
        <v>38</v>
      </c>
      <c r="B130" s="89">
        <f>SUM(B124:B129)</f>
        <v>0</v>
      </c>
      <c r="C130" s="85"/>
      <c r="D130" s="89">
        <f>SUM(D124:D129)</f>
        <v>0</v>
      </c>
      <c r="E130" s="85"/>
      <c r="F130" s="89">
        <f>SUM(F124:F129)</f>
        <v>0</v>
      </c>
      <c r="G130" s="85"/>
      <c r="H130" s="89">
        <f>SUM(H124:H129)</f>
        <v>0</v>
      </c>
      <c r="I130" s="85"/>
      <c r="J130" s="352"/>
    </row>
    <row r="131" spans="1:10" s="10" customFormat="1" ht="29.45" customHeight="1" x14ac:dyDescent="0.2">
      <c r="A131" s="430" t="s">
        <v>37</v>
      </c>
      <c r="B131" s="53">
        <f>'Jälkilaskelma 2023'!B132</f>
        <v>0</v>
      </c>
      <c r="C131" s="85"/>
      <c r="D131" s="53">
        <f>'Jälkilaskelma 2023'!D132</f>
        <v>0</v>
      </c>
      <c r="E131" s="85"/>
      <c r="F131" s="53">
        <f>'Jälkilaskelma 2023'!F132</f>
        <v>0</v>
      </c>
      <c r="G131" s="85"/>
      <c r="H131" s="53">
        <f>'Jälkilaskelma 2023'!H132</f>
        <v>0</v>
      </c>
      <c r="I131" s="85"/>
      <c r="J131" s="352"/>
    </row>
    <row r="132" spans="1:10" ht="29.45" customHeight="1" x14ac:dyDescent="0.2">
      <c r="A132" s="431" t="s">
        <v>40</v>
      </c>
      <c r="B132" s="89">
        <f>SUM(B130:B131)</f>
        <v>0</v>
      </c>
      <c r="C132" s="85"/>
      <c r="D132" s="89">
        <f>SUM(D130:D131)</f>
        <v>0</v>
      </c>
      <c r="E132" s="85"/>
      <c r="F132" s="89">
        <f>SUM(F130:F131)</f>
        <v>0</v>
      </c>
      <c r="G132" s="85"/>
      <c r="H132" s="89">
        <f>SUM(H130:H131)</f>
        <v>0</v>
      </c>
      <c r="I132" s="85"/>
    </row>
    <row r="133" spans="1:10" s="10" customFormat="1" ht="82.9" customHeight="1" x14ac:dyDescent="0.25">
      <c r="A133" s="115" t="s">
        <v>229</v>
      </c>
      <c r="B133" s="90"/>
      <c r="C133" s="91"/>
      <c r="D133" s="90"/>
      <c r="E133" s="91"/>
      <c r="F133" s="90"/>
      <c r="G133" s="91"/>
      <c r="H133" s="90"/>
      <c r="I133" s="91"/>
      <c r="J133" s="352"/>
    </row>
    <row r="134" spans="1:10" s="10" customFormat="1" ht="38.450000000000003" customHeight="1" x14ac:dyDescent="0.2">
      <c r="A134" s="117" t="s">
        <v>94</v>
      </c>
      <c r="B134" s="53"/>
      <c r="C134" s="91"/>
      <c r="D134" s="53"/>
      <c r="E134" s="91"/>
      <c r="F134" s="53"/>
      <c r="G134" s="91"/>
      <c r="H134" s="53"/>
      <c r="I134" s="91"/>
      <c r="J134" s="352"/>
    </row>
    <row r="135" spans="1:10" s="10" customFormat="1" ht="31.15" customHeight="1" thickBot="1" x14ac:dyDescent="0.25">
      <c r="A135" s="271" t="s">
        <v>95</v>
      </c>
      <c r="B135" s="272"/>
      <c r="C135" s="173"/>
      <c r="D135" s="272"/>
      <c r="E135" s="173"/>
      <c r="F135" s="272"/>
      <c r="G135" s="173"/>
      <c r="H135" s="272"/>
      <c r="I135" s="173"/>
      <c r="J135" s="352"/>
    </row>
    <row r="136" spans="1:10" s="10" customFormat="1" ht="31.15" customHeight="1" thickTop="1" x14ac:dyDescent="0.2">
      <c r="A136" s="428" t="s">
        <v>42</v>
      </c>
      <c r="B136" s="175">
        <f>SUM(B134:B135)</f>
        <v>0</v>
      </c>
      <c r="C136" s="173"/>
      <c r="D136" s="175">
        <f>SUM(D134:D135)</f>
        <v>0</v>
      </c>
      <c r="E136" s="173"/>
      <c r="F136" s="175">
        <f>SUM(F134:F135)</f>
        <v>0</v>
      </c>
      <c r="G136" s="173"/>
      <c r="H136" s="175">
        <f>SUM(H134:H135)</f>
        <v>0</v>
      </c>
      <c r="I136" s="173"/>
      <c r="J136" s="352"/>
    </row>
    <row r="137" spans="1:10" s="10" customFormat="1" ht="31.15" customHeight="1" x14ac:dyDescent="0.2">
      <c r="A137" s="430" t="s">
        <v>37</v>
      </c>
      <c r="B137" s="11">
        <f>'Jälkilaskelma 2023'!B138</f>
        <v>0</v>
      </c>
      <c r="C137" s="173"/>
      <c r="D137" s="11">
        <f>'Jälkilaskelma 2023'!D138</f>
        <v>0</v>
      </c>
      <c r="E137" s="173"/>
      <c r="F137" s="11">
        <f>'Jälkilaskelma 2023'!F138</f>
        <v>0</v>
      </c>
      <c r="G137" s="173"/>
      <c r="H137" s="11">
        <f>'Jälkilaskelma 2023'!H138</f>
        <v>0</v>
      </c>
      <c r="I137" s="173"/>
      <c r="J137" s="352"/>
    </row>
    <row r="138" spans="1:10" s="10" customFormat="1" ht="31.15" customHeight="1" x14ac:dyDescent="0.2">
      <c r="A138" s="431" t="s">
        <v>43</v>
      </c>
      <c r="B138" s="175">
        <f>SUM(B136:B137)</f>
        <v>0</v>
      </c>
      <c r="C138" s="173"/>
      <c r="D138" s="175">
        <f>SUM(D136:D137)</f>
        <v>0</v>
      </c>
      <c r="E138" s="173"/>
      <c r="F138" s="175">
        <f>SUM(F136:F137)</f>
        <v>0</v>
      </c>
      <c r="G138" s="173"/>
      <c r="H138" s="175">
        <f>SUM(H136:H137)</f>
        <v>0</v>
      </c>
      <c r="I138" s="173"/>
      <c r="J138" s="352"/>
    </row>
    <row r="139" spans="1:10" s="15" customFormat="1" ht="58.15" customHeight="1" x14ac:dyDescent="0.25">
      <c r="A139" s="411" t="s">
        <v>213</v>
      </c>
      <c r="B139" s="118"/>
      <c r="C139" s="119"/>
      <c r="D139" s="118"/>
      <c r="E139" s="119"/>
      <c r="F139" s="118"/>
      <c r="G139" s="119"/>
      <c r="H139" s="118"/>
      <c r="I139" s="119"/>
      <c r="J139" s="350"/>
    </row>
    <row r="140" spans="1:10" s="15" customFormat="1" ht="43.15" customHeight="1" x14ac:dyDescent="0.2">
      <c r="A140" s="176" t="s">
        <v>206</v>
      </c>
      <c r="B140" s="44">
        <f>B105</f>
        <v>0</v>
      </c>
      <c r="C140" s="121"/>
      <c r="D140" s="44">
        <f>D105</f>
        <v>0</v>
      </c>
      <c r="E140" s="121"/>
      <c r="F140" s="44">
        <f>F105</f>
        <v>0</v>
      </c>
      <c r="G140" s="121"/>
      <c r="H140" s="44">
        <f>H105</f>
        <v>0</v>
      </c>
      <c r="I140" s="121"/>
      <c r="J140" s="350"/>
    </row>
    <row r="141" spans="1:10" s="15" customFormat="1" ht="32.450000000000003" customHeight="1" x14ac:dyDescent="0.2">
      <c r="A141" s="176" t="s">
        <v>207</v>
      </c>
      <c r="B141" s="44">
        <f>B106</f>
        <v>0</v>
      </c>
      <c r="C141" s="121"/>
      <c r="D141" s="44">
        <f>D106</f>
        <v>0</v>
      </c>
      <c r="E141" s="121"/>
      <c r="F141" s="44">
        <f>F106</f>
        <v>0</v>
      </c>
      <c r="G141" s="121"/>
      <c r="H141" s="44">
        <f>H106</f>
        <v>0</v>
      </c>
      <c r="I141" s="121"/>
      <c r="J141" s="350"/>
    </row>
    <row r="142" spans="1:10" s="15" customFormat="1" ht="38.450000000000003" customHeight="1" x14ac:dyDescent="0.2">
      <c r="A142" s="177" t="s">
        <v>214</v>
      </c>
      <c r="B142" s="44">
        <f>B108</f>
        <v>0</v>
      </c>
      <c r="C142" s="121"/>
      <c r="D142" s="44">
        <f>D108</f>
        <v>0</v>
      </c>
      <c r="E142" s="121"/>
      <c r="F142" s="44">
        <f>F108</f>
        <v>0</v>
      </c>
      <c r="G142" s="121"/>
      <c r="H142" s="44">
        <f>H108</f>
        <v>0</v>
      </c>
      <c r="I142" s="121"/>
      <c r="J142" s="350"/>
    </row>
    <row r="143" spans="1:10" s="8" customFormat="1" ht="40.15" customHeight="1" x14ac:dyDescent="0.2">
      <c r="A143" s="177" t="s">
        <v>215</v>
      </c>
      <c r="B143" s="44">
        <f>B109</f>
        <v>0</v>
      </c>
      <c r="C143" s="121"/>
      <c r="D143" s="44">
        <f>D109</f>
        <v>0</v>
      </c>
      <c r="E143" s="121"/>
      <c r="F143" s="44">
        <f>F109</f>
        <v>0</v>
      </c>
      <c r="G143" s="121"/>
      <c r="H143" s="44">
        <f>H109</f>
        <v>0</v>
      </c>
      <c r="I143" s="121"/>
      <c r="J143" s="350"/>
    </row>
    <row r="144" spans="1:10" s="15" customFormat="1" ht="31.15" customHeight="1" x14ac:dyDescent="0.2">
      <c r="A144" s="177" t="s">
        <v>39</v>
      </c>
      <c r="B144" s="44">
        <f>B122</f>
        <v>0</v>
      </c>
      <c r="C144" s="121"/>
      <c r="D144" s="44">
        <f>D122</f>
        <v>0</v>
      </c>
      <c r="E144" s="121"/>
      <c r="F144" s="44">
        <f>F122</f>
        <v>0</v>
      </c>
      <c r="G144" s="121"/>
      <c r="H144" s="44">
        <f>H122</f>
        <v>0</v>
      </c>
      <c r="I144" s="121"/>
      <c r="J144" s="350"/>
    </row>
    <row r="145" spans="1:10" s="15" customFormat="1" ht="31.15" customHeight="1" x14ac:dyDescent="0.2">
      <c r="A145" s="177" t="s">
        <v>40</v>
      </c>
      <c r="B145" s="44">
        <f>B132</f>
        <v>0</v>
      </c>
      <c r="C145" s="121"/>
      <c r="D145" s="44">
        <f>D132</f>
        <v>0</v>
      </c>
      <c r="E145" s="121"/>
      <c r="F145" s="44">
        <f>F132</f>
        <v>0</v>
      </c>
      <c r="G145" s="121"/>
      <c r="H145" s="44">
        <f>H132</f>
        <v>0</v>
      </c>
      <c r="I145" s="121"/>
      <c r="J145" s="350"/>
    </row>
    <row r="146" spans="1:10" s="15" customFormat="1" ht="34.15" customHeight="1" thickBot="1" x14ac:dyDescent="0.25">
      <c r="A146" s="166" t="s">
        <v>216</v>
      </c>
      <c r="B146" s="74">
        <f>B138</f>
        <v>0</v>
      </c>
      <c r="C146" s="121"/>
      <c r="D146" s="74">
        <f>D138</f>
        <v>0</v>
      </c>
      <c r="E146" s="121"/>
      <c r="F146" s="74">
        <f>F138</f>
        <v>0</v>
      </c>
      <c r="G146" s="121"/>
      <c r="H146" s="74">
        <f>H138</f>
        <v>0</v>
      </c>
      <c r="I146" s="121"/>
      <c r="J146" s="350"/>
    </row>
    <row r="147" spans="1:10" s="15" customFormat="1" ht="32.450000000000003" customHeight="1" thickTop="1" x14ac:dyDescent="0.2">
      <c r="A147" s="427" t="s">
        <v>400</v>
      </c>
      <c r="B147" s="178">
        <f>SUM(B140:B146)</f>
        <v>0</v>
      </c>
      <c r="C147" s="122"/>
      <c r="D147" s="178">
        <f>SUM(D140:D146)</f>
        <v>0</v>
      </c>
      <c r="E147" s="122"/>
      <c r="F147" s="178">
        <f>SUM(F140:F146)</f>
        <v>0</v>
      </c>
      <c r="G147" s="122"/>
      <c r="H147" s="178">
        <f>SUM(H140:H146)</f>
        <v>0</v>
      </c>
      <c r="I147" s="122"/>
      <c r="J147" s="350"/>
    </row>
    <row r="148" spans="1:10" s="15" customFormat="1" ht="61.9" customHeight="1" x14ac:dyDescent="0.25">
      <c r="A148" s="374" t="s">
        <v>399</v>
      </c>
      <c r="B148"/>
      <c r="C148" s="122"/>
      <c r="D148" s="226"/>
      <c r="E148" s="122"/>
      <c r="F148" s="120"/>
      <c r="J148" s="350"/>
    </row>
    <row r="149" spans="1:10" s="15" customFormat="1" ht="25.15" customHeight="1" x14ac:dyDescent="0.2">
      <c r="A149" s="160" t="s">
        <v>217</v>
      </c>
      <c r="B149" s="223"/>
      <c r="C149" s="121"/>
      <c r="D149" s="123"/>
      <c r="E149" s="124"/>
      <c r="F149" s="120"/>
      <c r="J149" s="350"/>
    </row>
    <row r="150" spans="1:10" s="15" customFormat="1" ht="25.15" customHeight="1" x14ac:dyDescent="0.2">
      <c r="A150" s="221" t="s">
        <v>278</v>
      </c>
      <c r="B150" s="223"/>
      <c r="C150" s="121"/>
      <c r="D150" s="123"/>
      <c r="E150" s="124"/>
      <c r="F150" s="120"/>
      <c r="J150" s="350"/>
    </row>
    <row r="151" spans="1:10" s="15" customFormat="1" ht="25.15" customHeight="1" x14ac:dyDescent="0.2">
      <c r="A151" s="222" t="s">
        <v>279</v>
      </c>
      <c r="B151" s="223"/>
      <c r="C151" s="121"/>
      <c r="D151" s="123"/>
      <c r="E151" s="124"/>
      <c r="F151" s="120"/>
      <c r="J151" s="350"/>
    </row>
    <row r="152" spans="1:10" s="15" customFormat="1" ht="40.15" customHeight="1" thickBot="1" x14ac:dyDescent="0.3">
      <c r="A152" s="412" t="s">
        <v>218</v>
      </c>
      <c r="B152" s="224">
        <f>B149-(SUM(B150:B151))</f>
        <v>0</v>
      </c>
      <c r="C152" s="124"/>
      <c r="D152" s="125"/>
      <c r="E152" s="124"/>
      <c r="F152" s="120"/>
      <c r="G152"/>
      <c r="J152" s="357"/>
    </row>
    <row r="153" spans="1:10" s="8" customFormat="1" ht="56.45" customHeight="1" thickTop="1" thickBot="1" x14ac:dyDescent="0.25">
      <c r="A153" s="414" t="s">
        <v>219</v>
      </c>
      <c r="B153" s="182">
        <f>ROUNDDOWN(B147-B152,2)</f>
        <v>0</v>
      </c>
      <c r="C153" s="127" t="str">
        <f>IF((B153)=0,"",IF((B153)&lt;&gt;0,"Kokonaisjäämän ja taseen rahoitusaseman lukujen on täsmättävä toisiinsa. Jos luvut eivät täsmää, on jälkilaskelman luvut tarkistettava. Huom! Tarkistuslaskelmat auttavat tarkistamisessa."))</f>
        <v/>
      </c>
      <c r="D153" s="125"/>
      <c r="E153" s="124"/>
      <c r="F153" s="2"/>
      <c r="J153" s="350"/>
    </row>
    <row r="154" spans="1:10" s="15" customFormat="1" ht="25.15" customHeight="1" thickTop="1" x14ac:dyDescent="0.2">
      <c r="A154" s="160" t="s">
        <v>220</v>
      </c>
      <c r="B154" s="223">
        <f>'Jälkilaskelma 2023'!B149</f>
        <v>0</v>
      </c>
      <c r="C154" s="128"/>
      <c r="D154" s="123"/>
      <c r="E154" s="124"/>
      <c r="F154" s="120"/>
      <c r="J154" s="350"/>
    </row>
    <row r="155" spans="1:10" s="15" customFormat="1" ht="25.15" customHeight="1" x14ac:dyDescent="0.2">
      <c r="A155" s="160" t="s">
        <v>221</v>
      </c>
      <c r="B155" s="223">
        <f>'Jälkilaskelma 2023'!B150</f>
        <v>0</v>
      </c>
      <c r="C155" s="118"/>
      <c r="D155" s="123"/>
      <c r="E155" s="124"/>
      <c r="F155" s="120"/>
      <c r="J155" s="350"/>
    </row>
    <row r="156" spans="1:10" s="15" customFormat="1" ht="25.15" customHeight="1" thickBot="1" x14ac:dyDescent="0.25">
      <c r="A156" s="160" t="s">
        <v>222</v>
      </c>
      <c r="B156" s="223">
        <f>'Jälkilaskelma 2023'!B151</f>
        <v>0</v>
      </c>
      <c r="C156" s="118"/>
      <c r="D156" s="123"/>
      <c r="E156" s="124"/>
      <c r="F156" s="120"/>
      <c r="J156" s="350"/>
    </row>
    <row r="157" spans="1:10" s="15" customFormat="1" ht="46.15" customHeight="1" thickTop="1" x14ac:dyDescent="0.25">
      <c r="A157" s="413" t="s">
        <v>223</v>
      </c>
      <c r="B157" s="225">
        <f>B154-(SUM(B155:B156))</f>
        <v>0</v>
      </c>
      <c r="C157" s="179"/>
      <c r="D157" s="180"/>
      <c r="E157" s="181"/>
      <c r="F157" s="120"/>
      <c r="J157" s="357"/>
    </row>
    <row r="158" spans="1:10" s="132" customFormat="1" ht="61.9" customHeight="1" x14ac:dyDescent="0.25">
      <c r="A158" s="227" t="s">
        <v>231</v>
      </c>
      <c r="B158" s="124"/>
      <c r="C158" s="129"/>
      <c r="D158" s="123"/>
      <c r="E158" s="130"/>
      <c r="F158" s="131"/>
      <c r="J158" s="358"/>
    </row>
    <row r="159" spans="1:10" s="132" customFormat="1" ht="36" customHeight="1" x14ac:dyDescent="0.2">
      <c r="A159" s="417" t="s">
        <v>232</v>
      </c>
      <c r="B159" s="185"/>
      <c r="C159" s="123"/>
      <c r="D159" s="359"/>
      <c r="E159" s="130"/>
      <c r="F159" s="359"/>
      <c r="H159" s="359"/>
      <c r="J159" s="358"/>
    </row>
    <row r="160" spans="1:10" ht="25.15" customHeight="1" x14ac:dyDescent="0.2">
      <c r="A160" s="217" t="s">
        <v>233</v>
      </c>
      <c r="B160" s="93"/>
      <c r="C160" s="92"/>
      <c r="D160" s="360"/>
      <c r="F160" s="360"/>
      <c r="H160" s="360"/>
    </row>
    <row r="161" spans="1:10" ht="25.15" customHeight="1" x14ac:dyDescent="0.2">
      <c r="A161" s="210" t="s">
        <v>234</v>
      </c>
      <c r="B161" s="93"/>
      <c r="C161" s="92"/>
      <c r="D161" s="360"/>
      <c r="F161" s="360"/>
      <c r="H161" s="360"/>
    </row>
    <row r="162" spans="1:10" ht="25.15" customHeight="1" x14ac:dyDescent="0.2">
      <c r="A162" s="217" t="s">
        <v>235</v>
      </c>
      <c r="B162" s="93"/>
      <c r="C162" s="92"/>
      <c r="D162" s="360"/>
      <c r="F162" s="360"/>
      <c r="H162" s="360"/>
    </row>
    <row r="163" spans="1:10" ht="25.15" customHeight="1" x14ac:dyDescent="0.2">
      <c r="A163" s="217" t="s">
        <v>236</v>
      </c>
      <c r="B163" s="93"/>
      <c r="C163" s="92"/>
      <c r="D163" s="360"/>
      <c r="F163" s="360"/>
      <c r="H163" s="360"/>
    </row>
    <row r="164" spans="1:10" ht="25.15" customHeight="1" x14ac:dyDescent="0.2">
      <c r="A164" s="219" t="s">
        <v>398</v>
      </c>
      <c r="B164" s="94"/>
      <c r="C164" s="92"/>
      <c r="D164" s="144"/>
      <c r="F164" s="144"/>
      <c r="H164" s="144"/>
    </row>
    <row r="165" spans="1:10" ht="25.15" customHeight="1" x14ac:dyDescent="0.2">
      <c r="A165" s="220" t="s">
        <v>237</v>
      </c>
      <c r="B165" s="95">
        <f>SUM(B160:B164)</f>
        <v>0</v>
      </c>
      <c r="C165" s="92"/>
      <c r="D165" s="361">
        <f>SUM(D160:D164)</f>
        <v>0</v>
      </c>
      <c r="F165" s="361">
        <f>SUM(F160:F164)</f>
        <v>0</v>
      </c>
      <c r="H165" s="361">
        <f>SUM(H160:H164)</f>
        <v>0</v>
      </c>
    </row>
    <row r="166" spans="1:10" ht="25.15" customHeight="1" x14ac:dyDescent="0.2">
      <c r="A166" s="210" t="s">
        <v>238</v>
      </c>
      <c r="B166" s="96">
        <f>B18+B19+B20+B21+B66+B82+B114+B124+B48</f>
        <v>0</v>
      </c>
      <c r="C166" s="92"/>
      <c r="D166" s="362">
        <f>D18+D19+D20+D21+D66+D82+D114+D124+D48</f>
        <v>0</v>
      </c>
      <c r="F166" s="362">
        <f>F18+F19+F20+F21+F66+F82+F114+F124+F48</f>
        <v>0</v>
      </c>
      <c r="H166" s="362">
        <f>H18+H19+H20+H21+H66+H82+H114+H124+H48</f>
        <v>0</v>
      </c>
    </row>
    <row r="167" spans="1:10" s="435" customFormat="1" ht="25.15" customHeight="1" x14ac:dyDescent="0.2">
      <c r="A167" s="210" t="s">
        <v>239</v>
      </c>
      <c r="B167" s="97">
        <f>-(B46-B41-B43-B24+B68+B72+B74+B86+B88-B115-B125+B71+B51+B54+B55+B57-B44-B102)</f>
        <v>0</v>
      </c>
      <c r="C167" s="92"/>
      <c r="D167" s="97">
        <f>-(D46-D41-D43-D24+D68+D72+D74+D86+D88-D115-D125+D71+D51+D54+D55+D57-D44-D102)</f>
        <v>0</v>
      </c>
      <c r="E167" s="40"/>
      <c r="F167" s="97">
        <f>-(F46-F41-F43-F24+F68+F72+F74+F86+F88-F115-F125+F71+F51+F54+F55+F57-F44-F102)</f>
        <v>0</v>
      </c>
      <c r="H167" s="97">
        <f>-(H46-H41-H43-H24+H68+H72+H74+H86+H88-H115-H125+H71+H51+H54+H55+H57-H44-H102)</f>
        <v>0</v>
      </c>
      <c r="J167" s="352"/>
    </row>
    <row r="168" spans="1:10" ht="25.15" customHeight="1" x14ac:dyDescent="0.2">
      <c r="A168" s="217" t="s">
        <v>235</v>
      </c>
      <c r="B168" s="96">
        <f>B162</f>
        <v>0</v>
      </c>
      <c r="C168" s="92"/>
      <c r="D168" s="362">
        <f>D162</f>
        <v>0</v>
      </c>
      <c r="F168" s="362">
        <f>F162</f>
        <v>0</v>
      </c>
      <c r="H168" s="362">
        <f>H162</f>
        <v>0</v>
      </c>
    </row>
    <row r="169" spans="1:10" ht="25.15" customHeight="1" x14ac:dyDescent="0.2">
      <c r="A169" s="217" t="s">
        <v>236</v>
      </c>
      <c r="B169" s="96">
        <f>B163</f>
        <v>0</v>
      </c>
      <c r="C169" s="92"/>
      <c r="D169" s="362">
        <f>D163</f>
        <v>0</v>
      </c>
      <c r="F169" s="362">
        <f>F163</f>
        <v>0</v>
      </c>
      <c r="H169" s="362">
        <f>H163</f>
        <v>0</v>
      </c>
    </row>
    <row r="170" spans="1:10" ht="25.15" customHeight="1" x14ac:dyDescent="0.2">
      <c r="A170" s="219" t="s">
        <v>398</v>
      </c>
      <c r="B170" s="105">
        <f>-B44</f>
        <v>0</v>
      </c>
      <c r="C170" s="92"/>
      <c r="D170" s="363">
        <f>-D44</f>
        <v>0</v>
      </c>
      <c r="F170" s="363">
        <f>-F44</f>
        <v>0</v>
      </c>
      <c r="H170" s="363">
        <f>-H44</f>
        <v>0</v>
      </c>
    </row>
    <row r="171" spans="1:10" ht="25.15" customHeight="1" x14ac:dyDescent="0.2">
      <c r="A171" s="220" t="s">
        <v>240</v>
      </c>
      <c r="B171" s="95">
        <f>SUM(B166:B170)</f>
        <v>0</v>
      </c>
      <c r="C171" s="92"/>
      <c r="D171" s="361">
        <f>SUM(D166:D170)</f>
        <v>0</v>
      </c>
      <c r="F171" s="361">
        <f>SUM(F166:F170)</f>
        <v>0</v>
      </c>
      <c r="H171" s="361">
        <f>SUM(H166:H170)</f>
        <v>0</v>
      </c>
    </row>
    <row r="172" spans="1:10" ht="25.15" customHeight="1" x14ac:dyDescent="0.2">
      <c r="A172" s="210" t="s">
        <v>241</v>
      </c>
      <c r="B172" s="99">
        <f>ROUNDDOWN(B165-B171,2)</f>
        <v>0</v>
      </c>
      <c r="C172" s="100" t="str">
        <f>IF((B172)=0,"",IF((B172)&lt;&gt;0,"Tilikauden tuloksen ja jälkilaskelman tuloksen on täsmättävä toisiinsa. Tarkista laskelman luvut!"))</f>
        <v/>
      </c>
      <c r="D172" s="364">
        <f>ROUNDDOWN(D165-D171,2)</f>
        <v>0</v>
      </c>
      <c r="F172" s="364">
        <f>ROUNDDOWN(F165-F171,2)</f>
        <v>0</v>
      </c>
      <c r="H172" s="364">
        <f>ROUNDDOWN(H165-H171,2)</f>
        <v>0</v>
      </c>
    </row>
    <row r="173" spans="1:10" ht="25.15" customHeight="1" x14ac:dyDescent="0.2">
      <c r="A173" s="417" t="s">
        <v>242</v>
      </c>
      <c r="B173" s="185"/>
      <c r="C173" s="92"/>
      <c r="D173" s="359"/>
      <c r="F173" s="359"/>
      <c r="H173" s="359"/>
    </row>
    <row r="174" spans="1:10" ht="25.15" customHeight="1" x14ac:dyDescent="0.2">
      <c r="A174" s="217" t="s">
        <v>243</v>
      </c>
      <c r="B174" s="93"/>
      <c r="C174" s="92"/>
      <c r="D174" s="360"/>
      <c r="F174" s="360"/>
      <c r="H174" s="360"/>
    </row>
    <row r="175" spans="1:10" ht="25.15" customHeight="1" x14ac:dyDescent="0.2">
      <c r="A175" s="210" t="s">
        <v>244</v>
      </c>
      <c r="B175" s="98">
        <f>-B162</f>
        <v>0</v>
      </c>
      <c r="C175" s="92"/>
      <c r="D175" s="363">
        <f>-D162</f>
        <v>0</v>
      </c>
      <c r="F175" s="363">
        <f>-F162</f>
        <v>0</v>
      </c>
      <c r="H175" s="363">
        <f>-H162</f>
        <v>0</v>
      </c>
    </row>
    <row r="176" spans="1:10" ht="25.15" customHeight="1" x14ac:dyDescent="0.2">
      <c r="A176" s="210" t="s">
        <v>245</v>
      </c>
      <c r="B176" s="99">
        <f>SUM(B174:B175)</f>
        <v>0</v>
      </c>
      <c r="C176" s="92"/>
      <c r="D176" s="364">
        <f>SUM(D174:D175)</f>
        <v>0</v>
      </c>
      <c r="F176" s="364">
        <f>SUM(F174:F175)</f>
        <v>0</v>
      </c>
      <c r="H176" s="364">
        <f>SUM(H174:H175)</f>
        <v>0</v>
      </c>
    </row>
    <row r="177" spans="1:10" ht="25.15" customHeight="1" x14ac:dyDescent="0.2">
      <c r="A177" s="217" t="s">
        <v>246</v>
      </c>
      <c r="B177" s="101">
        <f>'Jälkilaskelma 2023'!B174</f>
        <v>0</v>
      </c>
      <c r="C177" s="92"/>
      <c r="D177" s="365">
        <f>'Jälkilaskelma 2023'!D174</f>
        <v>0</v>
      </c>
      <c r="F177" s="365">
        <f>'Jälkilaskelma 2023'!F174</f>
        <v>0</v>
      </c>
      <c r="H177" s="365">
        <f>'Jälkilaskelma 2023'!H174</f>
        <v>0</v>
      </c>
    </row>
    <row r="178" spans="1:10" ht="25.15" customHeight="1" x14ac:dyDescent="0.2">
      <c r="A178" s="218" t="s">
        <v>247</v>
      </c>
      <c r="B178" s="95">
        <f>B176-B177</f>
        <v>0</v>
      </c>
      <c r="C178" s="92"/>
      <c r="D178" s="361">
        <f>D176-D177</f>
        <v>0</v>
      </c>
      <c r="F178" s="361">
        <f>F176-F177</f>
        <v>0</v>
      </c>
      <c r="H178" s="361">
        <f>H176-H177</f>
        <v>0</v>
      </c>
    </row>
    <row r="179" spans="1:10" s="435" customFormat="1" ht="25.15" customHeight="1" x14ac:dyDescent="0.2">
      <c r="A179" s="209" t="s">
        <v>248</v>
      </c>
      <c r="B179" s="96">
        <f>-B97+B41+B87</f>
        <v>0</v>
      </c>
      <c r="C179" s="92"/>
      <c r="D179" s="96">
        <f>-D97+D41+D87</f>
        <v>0</v>
      </c>
      <c r="E179" s="40"/>
      <c r="F179" s="96">
        <f>-F97+F41+F87</f>
        <v>0</v>
      </c>
      <c r="H179" s="96">
        <f>-H97+H41+H87</f>
        <v>0</v>
      </c>
      <c r="J179" s="352"/>
    </row>
    <row r="180" spans="1:10" ht="25.15" customHeight="1" x14ac:dyDescent="0.2">
      <c r="A180" s="209" t="s">
        <v>249</v>
      </c>
      <c r="B180" s="96">
        <f>B117</f>
        <v>0</v>
      </c>
      <c r="C180" s="92"/>
      <c r="D180" s="362">
        <f>D117</f>
        <v>0</v>
      </c>
      <c r="F180" s="362">
        <f>F117</f>
        <v>0</v>
      </c>
      <c r="H180" s="362">
        <f>H117</f>
        <v>0</v>
      </c>
    </row>
    <row r="181" spans="1:10" ht="25.15" customHeight="1" x14ac:dyDescent="0.2">
      <c r="A181" s="209" t="s">
        <v>250</v>
      </c>
      <c r="B181" s="96">
        <f>B127</f>
        <v>0</v>
      </c>
      <c r="C181" s="92"/>
      <c r="D181" s="362">
        <f>D127</f>
        <v>0</v>
      </c>
      <c r="E181" s="102"/>
      <c r="F181" s="362">
        <f>F127</f>
        <v>0</v>
      </c>
      <c r="H181" s="362">
        <f>H127</f>
        <v>0</v>
      </c>
    </row>
    <row r="182" spans="1:10" ht="25.15" customHeight="1" x14ac:dyDescent="0.2">
      <c r="A182" s="210" t="s">
        <v>245</v>
      </c>
      <c r="B182" s="103">
        <f>B179-B181-B180</f>
        <v>0</v>
      </c>
      <c r="C182" s="92"/>
      <c r="D182" s="366">
        <f>D179-D181-D180</f>
        <v>0</v>
      </c>
      <c r="F182" s="366">
        <f>F179-F181-F180</f>
        <v>0</v>
      </c>
      <c r="H182" s="366">
        <f>H179-H181-H180</f>
        <v>0</v>
      </c>
    </row>
    <row r="183" spans="1:10" ht="25.15" customHeight="1" x14ac:dyDescent="0.2">
      <c r="A183" s="210" t="s">
        <v>241</v>
      </c>
      <c r="B183" s="96">
        <f>ROUNDDOWN(IF(B178&gt;0,B178-B182,-B178+B182),2)</f>
        <v>0</v>
      </c>
      <c r="C183" s="104" t="str">
        <f>IF((B183)=0,"",IF((B183)&lt;&gt;0,"Laskelman investonnit on täsmättävä kahden tilikauden välillä tapahtuneeseen muutokseen!"))</f>
        <v/>
      </c>
      <c r="D183" s="364">
        <f>ROUNDDOWN(IF(D182&gt;0,D178-D182,-D178-D182),2)</f>
        <v>0</v>
      </c>
      <c r="F183" s="364">
        <f>ROUNDDOWN(IF(F182&gt;0,F178-F182,-F178-F182),2)</f>
        <v>0</v>
      </c>
      <c r="H183" s="364">
        <f>ROUNDDOWN(IF(H182&gt;0,H178-H182,-H178-H182),2)</f>
        <v>0</v>
      </c>
    </row>
    <row r="184" spans="1:10" ht="25.15" customHeight="1" x14ac:dyDescent="0.2">
      <c r="A184" s="415" t="s">
        <v>251</v>
      </c>
      <c r="B184" s="190"/>
      <c r="C184" s="92"/>
      <c r="D184" s="367"/>
      <c r="F184" s="367"/>
      <c r="H184" s="367"/>
    </row>
    <row r="185" spans="1:10" ht="25.15" customHeight="1" x14ac:dyDescent="0.2">
      <c r="A185" s="209" t="s">
        <v>252</v>
      </c>
      <c r="B185" s="93"/>
      <c r="C185" s="92"/>
      <c r="D185" s="360"/>
      <c r="F185" s="360"/>
      <c r="H185" s="360"/>
    </row>
    <row r="186" spans="1:10" ht="25.15" customHeight="1" x14ac:dyDescent="0.2">
      <c r="A186" s="210" t="s">
        <v>253</v>
      </c>
      <c r="B186" s="101"/>
      <c r="C186" s="92"/>
      <c r="D186" s="365"/>
      <c r="F186" s="365"/>
      <c r="H186" s="365"/>
    </row>
    <row r="187" spans="1:10" ht="25.15" customHeight="1" x14ac:dyDescent="0.2">
      <c r="A187" s="210" t="s">
        <v>245</v>
      </c>
      <c r="B187" s="99">
        <f>SUM(B185:B186)</f>
        <v>0</v>
      </c>
      <c r="C187" s="92"/>
      <c r="D187" s="364">
        <f>SUM(D185:D186)</f>
        <v>0</v>
      </c>
      <c r="F187" s="364">
        <f>SUM(F185:F186)</f>
        <v>0</v>
      </c>
      <c r="H187" s="364">
        <f>SUM(H185:H186)</f>
        <v>0</v>
      </c>
    </row>
    <row r="188" spans="1:10" ht="25.15" customHeight="1" x14ac:dyDescent="0.2">
      <c r="A188" s="209" t="s">
        <v>254</v>
      </c>
      <c r="B188" s="360">
        <f>'Jälkilaskelma 2023'!B185</f>
        <v>0</v>
      </c>
      <c r="C188" s="92"/>
      <c r="D188" s="360">
        <f>'Jälkilaskelma 2023'!D185</f>
        <v>0</v>
      </c>
      <c r="F188" s="360">
        <f>'Jälkilaskelma 2023'!F185</f>
        <v>0</v>
      </c>
      <c r="H188" s="360">
        <f>'Jälkilaskelma 2023'!H185</f>
        <v>0</v>
      </c>
    </row>
    <row r="189" spans="1:10" ht="25.15" customHeight="1" x14ac:dyDescent="0.2">
      <c r="A189" s="209" t="s">
        <v>255</v>
      </c>
      <c r="B189" s="365">
        <f>'Jälkilaskelma 2023'!B186</f>
        <v>0</v>
      </c>
      <c r="C189" s="92"/>
      <c r="D189" s="365">
        <f>'Jälkilaskelma 2023'!D186</f>
        <v>0</v>
      </c>
      <c r="F189" s="365">
        <f>'Jälkilaskelma 2023'!F186</f>
        <v>0</v>
      </c>
      <c r="H189" s="365">
        <f>'Jälkilaskelma 2023'!H186</f>
        <v>0</v>
      </c>
    </row>
    <row r="190" spans="1:10" ht="25.15" customHeight="1" x14ac:dyDescent="0.2">
      <c r="A190" s="210" t="s">
        <v>245</v>
      </c>
      <c r="B190" s="105">
        <f>SUM(B188:B189)</f>
        <v>0</v>
      </c>
      <c r="C190" s="92"/>
      <c r="D190" s="368">
        <f>SUM(D188:D189)</f>
        <v>0</v>
      </c>
      <c r="F190" s="368">
        <f>SUM(F188:F189)</f>
        <v>0</v>
      </c>
      <c r="H190" s="368">
        <f>SUM(H188:H189)</f>
        <v>0</v>
      </c>
    </row>
    <row r="191" spans="1:10" ht="25.15" customHeight="1" x14ac:dyDescent="0.2">
      <c r="A191" s="134" t="s">
        <v>256</v>
      </c>
      <c r="B191" s="95">
        <f>B187-B190</f>
        <v>0</v>
      </c>
      <c r="C191" s="92"/>
      <c r="D191" s="361">
        <f>D187-D190</f>
        <v>0</v>
      </c>
      <c r="F191" s="361">
        <f>F187-F190</f>
        <v>0</v>
      </c>
      <c r="H191" s="361">
        <f>H187-H190</f>
        <v>0</v>
      </c>
    </row>
    <row r="192" spans="1:10" ht="25.15" customHeight="1" x14ac:dyDescent="0.2">
      <c r="A192" s="209" t="s">
        <v>257</v>
      </c>
      <c r="B192" s="96">
        <f>B99+B23-B43-B52-B53-B69-B70</f>
        <v>0</v>
      </c>
      <c r="C192" s="92"/>
      <c r="D192" s="362">
        <f>D99+D23-D43-D52-D53-D69-D70</f>
        <v>0</v>
      </c>
      <c r="F192" s="362">
        <f>F99+F23-F43-F52-F53-F69-F70</f>
        <v>0</v>
      </c>
      <c r="H192" s="362">
        <f>H99+H23-H43-H52-H53-H69-H70</f>
        <v>0</v>
      </c>
    </row>
    <row r="193" spans="1:8" ht="25.15" customHeight="1" x14ac:dyDescent="0.2">
      <c r="A193" s="209" t="s">
        <v>258</v>
      </c>
      <c r="B193" s="96">
        <f>B116</f>
        <v>0</v>
      </c>
      <c r="C193" s="92"/>
      <c r="D193" s="362">
        <f>D116</f>
        <v>0</v>
      </c>
      <c r="F193" s="362">
        <f>F116</f>
        <v>0</v>
      </c>
      <c r="H193" s="362">
        <f>H116</f>
        <v>0</v>
      </c>
    </row>
    <row r="194" spans="1:8" ht="25.15" customHeight="1" x14ac:dyDescent="0.2">
      <c r="A194" s="209" t="s">
        <v>259</v>
      </c>
      <c r="B194" s="105">
        <f>B126</f>
        <v>0</v>
      </c>
      <c r="C194" s="92"/>
      <c r="D194" s="368">
        <f>D126</f>
        <v>0</v>
      </c>
      <c r="F194" s="368">
        <f>F126</f>
        <v>0</v>
      </c>
      <c r="H194" s="368">
        <f>H126</f>
        <v>0</v>
      </c>
    </row>
    <row r="195" spans="1:8" ht="25.15" customHeight="1" x14ac:dyDescent="0.2">
      <c r="A195" s="210" t="s">
        <v>245</v>
      </c>
      <c r="B195" s="99">
        <f>SUM(B192:B194)</f>
        <v>0</v>
      </c>
      <c r="C195" s="92"/>
      <c r="D195" s="364">
        <f>SUM(D192:D194)</f>
        <v>0</v>
      </c>
      <c r="F195" s="364">
        <f>SUM(F192:F194)</f>
        <v>0</v>
      </c>
      <c r="H195" s="364">
        <f>SUM(H192:H194)</f>
        <v>0</v>
      </c>
    </row>
    <row r="196" spans="1:8" ht="25.15" customHeight="1" x14ac:dyDescent="0.2">
      <c r="A196" s="210" t="s">
        <v>241</v>
      </c>
      <c r="B196" s="96">
        <f>ROUNDDOWN(IF(B191&gt;0,B191-B195,-B191+B195),2)</f>
        <v>0</v>
      </c>
      <c r="C196" s="104" t="str">
        <f>IF((B196)=0,"",IF((B196)&lt;&gt;0,"Lainojen lyhennykset ja nostot on täsmättävä kahden tilikauden välillä tapahtuneeseen lainojen muutokseen!"))</f>
        <v/>
      </c>
      <c r="D196" s="362">
        <f>ROUNDDOWN(IF(D191&gt;0,D191-D195,-D191+D195),2)</f>
        <v>0</v>
      </c>
      <c r="F196" s="362">
        <f>ROUNDDOWN(IF(F191&gt;0,F191-F195,-F191+F195),2)</f>
        <v>0</v>
      </c>
      <c r="H196" s="362">
        <f>ROUNDDOWN(IF(H191&gt;0,H191-H195,-H191+H195),2)</f>
        <v>0</v>
      </c>
    </row>
    <row r="197" spans="1:8" ht="25.15" customHeight="1" x14ac:dyDescent="0.2">
      <c r="A197" s="416" t="s">
        <v>260</v>
      </c>
      <c r="B197" s="192"/>
      <c r="C197" s="92"/>
      <c r="D197" s="369"/>
      <c r="F197" s="369"/>
      <c r="H197" s="369"/>
    </row>
    <row r="198" spans="1:8" ht="25.15" customHeight="1" x14ac:dyDescent="0.2">
      <c r="A198" s="211" t="s">
        <v>261</v>
      </c>
      <c r="B198" s="93"/>
      <c r="C198" s="92"/>
      <c r="D198" s="360"/>
      <c r="F198" s="360"/>
      <c r="H198" s="360"/>
    </row>
    <row r="199" spans="1:8" ht="25.15" customHeight="1" x14ac:dyDescent="0.2">
      <c r="A199" s="211" t="s">
        <v>262</v>
      </c>
      <c r="B199" s="101"/>
      <c r="C199" s="92"/>
      <c r="D199" s="365">
        <f>'Jälkilaskelma 2023'!D198</f>
        <v>0</v>
      </c>
      <c r="F199" s="365">
        <f>'Jälkilaskelma 2023'!F198</f>
        <v>0</v>
      </c>
      <c r="H199" s="365">
        <f>'Jälkilaskelma 2023'!H198</f>
        <v>0</v>
      </c>
    </row>
    <row r="200" spans="1:8" ht="25.15" customHeight="1" x14ac:dyDescent="0.2">
      <c r="A200" s="133" t="s">
        <v>263</v>
      </c>
      <c r="B200" s="95">
        <f>B198-B199</f>
        <v>0</v>
      </c>
      <c r="C200" s="92"/>
      <c r="D200" s="361">
        <f>D198-D199</f>
        <v>0</v>
      </c>
      <c r="F200" s="361">
        <f>F198-F199</f>
        <v>0</v>
      </c>
      <c r="H200" s="361">
        <f>H198-H199</f>
        <v>0</v>
      </c>
    </row>
    <row r="201" spans="1:8" ht="25.15" customHeight="1" x14ac:dyDescent="0.2">
      <c r="A201" s="212" t="s">
        <v>264</v>
      </c>
      <c r="B201" s="93">
        <f>B98</f>
        <v>0</v>
      </c>
      <c r="C201" s="92"/>
      <c r="D201" s="360">
        <f>D98</f>
        <v>0</v>
      </c>
      <c r="F201" s="360">
        <f>F98</f>
        <v>0</v>
      </c>
      <c r="H201" s="360">
        <f>H98</f>
        <v>0</v>
      </c>
    </row>
    <row r="202" spans="1:8" ht="25.15" customHeight="1" x14ac:dyDescent="0.2">
      <c r="A202" s="212" t="s">
        <v>265</v>
      </c>
      <c r="B202" s="93"/>
      <c r="C202" s="92"/>
      <c r="D202" s="360"/>
      <c r="F202" s="360"/>
      <c r="H202" s="360"/>
    </row>
    <row r="203" spans="1:8" ht="25.15" customHeight="1" x14ac:dyDescent="0.2">
      <c r="A203" s="212" t="s">
        <v>266</v>
      </c>
      <c r="B203" s="93"/>
      <c r="C203" s="92"/>
      <c r="D203" s="360"/>
      <c r="F203" s="360"/>
      <c r="H203" s="360"/>
    </row>
    <row r="204" spans="1:8" ht="25.15" customHeight="1" x14ac:dyDescent="0.2">
      <c r="A204" s="213" t="s">
        <v>245</v>
      </c>
      <c r="B204" s="106">
        <f>SUM(B201:B203)</f>
        <v>0</v>
      </c>
      <c r="C204" s="92"/>
      <c r="D204" s="370">
        <f>SUM(D201:D203)</f>
        <v>0</v>
      </c>
      <c r="F204" s="370">
        <f>SUM(F201:F203)</f>
        <v>0</v>
      </c>
      <c r="H204" s="370">
        <f>SUM(H201:H203)</f>
        <v>0</v>
      </c>
    </row>
    <row r="205" spans="1:8" ht="25.15" customHeight="1" x14ac:dyDescent="0.2">
      <c r="A205" s="135" t="s">
        <v>241</v>
      </c>
      <c r="B205" s="99">
        <f>ROUNDDOWN(IF(B200&gt;0,B200-B204,-B200-B204),2)</f>
        <v>0</v>
      </c>
      <c r="C205" s="104" t="str">
        <f>IF((B205)=0,"",IF((B205)&lt;&gt;0,"Opo:n muutokset on täsmättävä kahden tilikauden välillä tapahtuneeseen muutokseen!"))</f>
        <v/>
      </c>
      <c r="D205" s="364">
        <f>ROUNDDOWN(IF(D200&gt;0,D200-D204,-D200-D204),2)</f>
        <v>0</v>
      </c>
      <c r="F205" s="364">
        <f>ROUNDDOWN(IF(F200&gt;0,F200-F204,-F200-F204),2)</f>
        <v>0</v>
      </c>
      <c r="H205" s="364">
        <f>ROUNDDOWN(IF(H200&gt;0,H200-H204,-H200-H204),2)</f>
        <v>0</v>
      </c>
    </row>
    <row r="206" spans="1:8" ht="25.15" customHeight="1" x14ac:dyDescent="0.2">
      <c r="A206" s="415" t="s">
        <v>267</v>
      </c>
      <c r="B206" s="190"/>
      <c r="C206" s="92"/>
      <c r="D206" s="367"/>
      <c r="E206" s="107"/>
      <c r="F206" s="367"/>
      <c r="H206" s="367"/>
    </row>
    <row r="207" spans="1:8" ht="25.15" customHeight="1" x14ac:dyDescent="0.2">
      <c r="A207" s="210" t="s">
        <v>268</v>
      </c>
      <c r="B207" s="93"/>
      <c r="C207" s="92"/>
      <c r="D207" s="360"/>
      <c r="E207" s="107"/>
      <c r="F207" s="360"/>
      <c r="H207" s="360"/>
    </row>
    <row r="208" spans="1:8" ht="25.15" customHeight="1" x14ac:dyDescent="0.2">
      <c r="A208" s="210" t="s">
        <v>269</v>
      </c>
      <c r="B208" s="101">
        <f>'Jälkilaskelma 2023'!B207</f>
        <v>0</v>
      </c>
      <c r="C208" s="92"/>
      <c r="D208" s="365">
        <f>'Jälkilaskelma 2023'!D207</f>
        <v>0</v>
      </c>
      <c r="E208" s="107"/>
      <c r="F208" s="365">
        <f>'Jälkilaskelma 2023'!F207</f>
        <v>0</v>
      </c>
      <c r="H208" s="365">
        <f>'Jälkilaskelma 2023'!H207</f>
        <v>0</v>
      </c>
    </row>
    <row r="209" spans="1:8" ht="25.15" customHeight="1" x14ac:dyDescent="0.2">
      <c r="A209" s="214" t="s">
        <v>270</v>
      </c>
      <c r="B209" s="108">
        <f>B207-B208</f>
        <v>0</v>
      </c>
      <c r="C209" s="92"/>
      <c r="D209" s="371">
        <f>D207-D208</f>
        <v>0</v>
      </c>
      <c r="E209" s="107"/>
      <c r="F209" s="371">
        <f>F207-F208</f>
        <v>0</v>
      </c>
      <c r="H209" s="371">
        <f>H207-H208</f>
        <v>0</v>
      </c>
    </row>
    <row r="210" spans="1:8" ht="25.15" customHeight="1" x14ac:dyDescent="0.2">
      <c r="A210" s="210" t="s">
        <v>271</v>
      </c>
      <c r="B210" s="101"/>
      <c r="C210" s="92"/>
      <c r="D210" s="365"/>
      <c r="E210" s="107"/>
      <c r="F210" s="365"/>
      <c r="H210" s="365"/>
    </row>
    <row r="211" spans="1:8" ht="25.15" customHeight="1" x14ac:dyDescent="0.2">
      <c r="A211" s="210" t="s">
        <v>241</v>
      </c>
      <c r="B211" s="109">
        <f>ROUNDDOWN(IF(B209&gt;0,B209-B210,-B209-B210),2)</f>
        <v>0</v>
      </c>
      <c r="C211" s="92"/>
      <c r="D211" s="368">
        <f>ROUNDDOWN(IF(D209&gt;0,D209-D210,-D209-D210),2)</f>
        <v>0</v>
      </c>
      <c r="E211" s="107"/>
      <c r="F211" s="368">
        <f>ROUNDDOWN(IF(F209&gt;0,F209-F210,-F209-F210),2)</f>
        <v>0</v>
      </c>
      <c r="H211" s="368">
        <f>ROUNDDOWN(IF(H209&gt;0,H209-H210,-H209-H210),2)</f>
        <v>0</v>
      </c>
    </row>
    <row r="212" spans="1:8" ht="25.15" customHeight="1" x14ac:dyDescent="0.2">
      <c r="A212" s="415" t="s">
        <v>272</v>
      </c>
      <c r="B212" s="190"/>
      <c r="C212" s="92"/>
      <c r="E212" s="107"/>
    </row>
    <row r="213" spans="1:8" ht="25.15" customHeight="1" x14ac:dyDescent="0.2">
      <c r="A213" s="215" t="s">
        <v>273</v>
      </c>
      <c r="B213" s="110">
        <f>B61+B78+B93+B96+B121+B131+B137</f>
        <v>0</v>
      </c>
      <c r="C213" s="92"/>
      <c r="E213" s="107"/>
    </row>
    <row r="214" spans="1:8" ht="25.15" customHeight="1" x14ac:dyDescent="0.2">
      <c r="A214" s="215" t="s">
        <v>274</v>
      </c>
      <c r="B214" s="111">
        <f>B157</f>
        <v>0</v>
      </c>
      <c r="C214" s="92"/>
      <c r="E214" s="107"/>
    </row>
    <row r="215" spans="1:8" ht="25.15" customHeight="1" x14ac:dyDescent="0.2">
      <c r="A215" s="216" t="s">
        <v>241</v>
      </c>
      <c r="B215" s="105">
        <f>ROUNDDOWN(B213-B214,2)</f>
        <v>0</v>
      </c>
      <c r="C215" s="104" t="str">
        <f>IF((B215)=0,"",IF((B215)&lt;&gt;0,"Edellisten tilikausien jäämät on täsmättävä edellisen tilikauden taseen rahoitusasemaan!"))</f>
        <v/>
      </c>
      <c r="E215" s="107"/>
    </row>
    <row r="216" spans="1:8" ht="44.45" customHeight="1" x14ac:dyDescent="0.2">
      <c r="A216" s="56" t="s">
        <v>127</v>
      </c>
      <c r="E216" s="107"/>
    </row>
    <row r="217" spans="1:8" ht="85.9" customHeight="1" x14ac:dyDescent="0.2">
      <c r="A217" s="112"/>
      <c r="B217"/>
      <c r="C217" s="113"/>
      <c r="E217" s="107"/>
    </row>
    <row r="218" spans="1:8" ht="23.45" customHeight="1" x14ac:dyDescent="0.2">
      <c r="A218" s="285" t="s">
        <v>224</v>
      </c>
      <c r="E218" s="107"/>
    </row>
    <row r="219" spans="1:8" ht="54.6" customHeight="1" x14ac:dyDescent="0.2">
      <c r="A219" s="419" t="s">
        <v>225</v>
      </c>
      <c r="B219"/>
      <c r="C219" s="114"/>
      <c r="D219" s="80"/>
      <c r="E219" s="80"/>
    </row>
    <row r="220" spans="1:8" ht="43.15" customHeight="1" x14ac:dyDescent="0.2">
      <c r="A220" s="418" t="s">
        <v>226</v>
      </c>
      <c r="B220"/>
      <c r="C220" s="80"/>
      <c r="E220" s="107"/>
    </row>
    <row r="221" spans="1:8" ht="28.5" x14ac:dyDescent="0.2">
      <c r="A221" s="285" t="s">
        <v>227</v>
      </c>
    </row>
  </sheetData>
  <sheetProtection algorithmName="SHA-512" hashValue="OJRoXG3DQu8VFeobZHHSG2wLJOfdOnMSBTLJA5R1qET6/S/BIa75JLK6FDBujGc14lsckyKizHEC//h/Tkghpw==" saltValue="UGgNrgbrVlUgPJbShjgqFQ==" spinCount="100000" sheet="1" objects="1" scenarios="1"/>
  <conditionalFormatting sqref="B3">
    <cfRule type="expression" dxfId="11" priority="4">
      <formula>B3=#REF!</formula>
    </cfRule>
  </conditionalFormatting>
  <conditionalFormatting sqref="D3">
    <cfRule type="expression" dxfId="10" priority="3">
      <formula>D3=#REF!</formula>
    </cfRule>
  </conditionalFormatting>
  <conditionalFormatting sqref="F3">
    <cfRule type="expression" dxfId="9" priority="2">
      <formula>F3=#REF!</formula>
    </cfRule>
  </conditionalFormatting>
  <conditionalFormatting sqref="H3">
    <cfRule type="expression" dxfId="8" priority="1">
      <formula>H3=#REF!</formula>
    </cfRule>
  </conditionalFormatting>
  <dataValidations count="30">
    <dataValidation allowBlank="1" showInputMessage="1" showErrorMessage="1" promptTitle="Ohje" prompt="Luvut otetaan suoraan tuloslaskelmasta. Huomaa lisätä kuluihin myös rahoituskulut. " sqref="D161 F161 H161" xr:uid="{52B10079-90D7-4476-AF34-FFE1611E9035}"/>
    <dataValidation allowBlank="1" showInputMessage="1" showErrorMessage="1" promptTitle="Ohje" prompt="Luvut syötetään suoraan tuloslaskelmasta. Huomaa lisätä tuottoihin myös rahoitustuotot. " sqref="D160 F160 H160" xr:uid="{BA95B1A3-A4A0-4FE7-9B78-6F16A1074A79}"/>
    <dataValidation allowBlank="1" showInputMessage="1" showErrorMessage="1" promptTitle="Vuokravakuudet" prompt="Esitetään pelkästään lainat. Jos vuokravakuudet on kirjattu pitkäaikaisiin velkoihin, esitetään ne muissa rahoitukseen vaikuttavissa tapahtumissa. " sqref="D185 F185 H185" xr:uid="{9916B5F4-C062-4BBC-8D6A-14E5FAB61931}"/>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D13DE712-DA46-4876-9DA5-6BD281C6550D}"/>
    <dataValidation allowBlank="1" showInputMessage="1" showErrorMessage="1" prompt="Tasausryhmää koskevat tiedot täytetään vain, jos yhteisöllä on tasaus käytössä. Sarakkeen voi poistaa, mikäli sille ei ole tarvetta." sqref="D2" xr:uid="{33DA1163-9BAD-494E-92B2-D44374798AE5}"/>
    <dataValidation allowBlank="1" showInputMessage="1" showErrorMessage="1" promptTitle="Tarkistus" prompt="Tarkista tarvittaessa laskukaava. Suojauksen voi avata salasanalla &quot;ara&quot;. " sqref="H196 B196 D183 D196 F183 F196 H183 B183" xr:uid="{405E9F5D-BBA2-47D3-883E-2DB56A7F5706}"/>
    <dataValidation allowBlank="1" showInputMessage="1" showErrorMessage="1" promptTitle="Ohje" prompt="Luvut syötetään suoraan tilinpäätöksestä. Huomaa lisätä tuottoihin myös rahoitustuotot. " sqref="B160" xr:uid="{BC54B09E-9680-416E-8C8C-A506C5BA9BBE}"/>
    <dataValidation allowBlank="1" showInputMessage="1" showErrorMessage="1" promptTitle="Ohje" prompt="Luvut otetaan suoraan tilinpäätöksestä. Huomaa lisätä kuluihin myös rahoituskulut. " sqref="B161" xr:uid="{E16A5D41-54F0-458F-AEDD-F96DB40770A9}"/>
    <dataValidation allowBlank="1" showInputMessage="1" showErrorMessage="1" promptTitle="Ohje" prompt="OPO:n muutoksia voivat olla esim. osakepääoman muutokset, muutokset eri rahastoissa jne. Tarkista myös, ettei edell.tilikauden ja tilikauden tuloksesta ole suoraan vähennetty osinkoa. Myös osinko on huomioitava laskelmassa. " sqref="B198" xr:uid="{A7DF8B04-759D-483D-B3D4-A5B13183AAEF}"/>
    <dataValidation allowBlank="1" showInputMessage="1" showErrorMessage="1" promptTitle="Vuokran tasaus" prompt="Jos kuluja tasataan, ei yhteisö- ja tasausryhmätason laskelmassa esitetä vuokran tasaus -summaa, koska kulut ovat jaettu kaikille kohteille. " sqref="B45 D45 B58 D58 B75 D75 B90 D90" xr:uid="{4935A38B-5813-4861-94FA-1A217160F5D6}"/>
    <dataValidation allowBlank="1" showInputMessage="1" showErrorMessage="1" promptTitle="Laskukaava" prompt="Muuta laskukaava sen mukaan, onko taseeseen aktivoidut esitetty +merkkisenä vai -merkkisenä. Tässä kaavassa taseeseen aktivoidut on hoito- ja rahoituskuluissa sekä varautumisissa esitetty +merkkisenä. " sqref="B179 F179 D179 H179" xr:uid="{9387041D-05F3-43AB-9355-16B3A1BD7990}"/>
    <dataValidation allowBlank="1" showInputMessage="1" showErrorMessage="1" promptTitle="Ohje" prompt="Syötä luvut! Tarkista myös että muutos näkyy jälkilaskelmalla muuna rahoitukseen vaikuttavana tapahtumana." sqref="B201:B203 D201:D203 F201:F203 H201:H203" xr:uid="{8C418D19-8C99-434C-BC57-70FDF9911857}"/>
    <dataValidation allowBlank="1" showInputMessage="1" showErrorMessage="1" promptTitle="Pakollinen syöttötieto" prompt="Edellisen tilikauden taseen rahoitusasema on esitettävä laskelmassa. Summat otetaan edellisen tilikauden tilinpäätöksestä tai jälkilaskelmasta. " sqref="B154" xr:uid="{FE5CFCFD-1B3B-4FEB-9126-E42687C48C2D}"/>
    <dataValidation allowBlank="1" showInputMessage="1" showErrorMessage="1" promptTitle="Vuokravakuuksien esittäminen" prompt="Vuokravakuudet esitetään  lyhyt.aik.veloissa, jos kirjanpidossa kirjattu lyhytaikaisiin. Jos kirjanpidossa kirjattu pitkäaikaisiin, vakuudet esitetään muissa  rahoitukseen vaikuttavissa tapahtumissa. " sqref="B150 B155" xr:uid="{2614616E-BFAA-4905-B0E0-7BB36A261E3A}"/>
    <dataValidation allowBlank="1" showInputMessage="1" showErrorMessage="1" promptTitle="Laskentaohje" prompt="Muun vuokraustoiminnan tilikauden pitkäaik.vieraspo + lyh.aik. vieras po - edell.tilikauden pitkäaik.vieraspo + lyh.aik. vieras po." sqref="D116 B116 F116 H116" xr:uid="{6EEDE5A5-1A33-4DB3-AAA1-096A6737C39A}"/>
    <dataValidation allowBlank="1" showInputMessage="1" showErrorMessage="1" promptTitle="Saadut avustukset" prompt="Summa sisältää investointeihin saadut avustukset." sqref="D97 B97 F97 H97" xr:uid="{183B5F37-9023-44A6-A6AA-D37F44CC6493}"/>
    <dataValidation allowBlank="1" showInputMessage="1" showErrorMessage="1" promptTitle="Varautumisten tuotot" prompt="Varautumisten tuottoina esitetään summa, joka on todellisuudessa kertynyt vuokrissa varautumisiin. _x000a__x000a_Varautumisiin kerättävät vuokrat on esitettävä myös vuokranmäärityslaskelmassa." sqref="D82 B82 F82 H82" xr:uid="{F416820F-7A38-42F8-9539-2E3D187C46FB}"/>
    <dataValidation allowBlank="1" showInputMessage="1" showErrorMessage="1" promptTitle="Lyhennykset" prompt="Esitetään ainoastaan omakustannusvuokran alaisten kohteiden lyhennykset" sqref="D69 B69 D52 B52 F69 F52 H69 H52" xr:uid="{5B765D36-B035-40E0-8D29-B79BBE2152A6}"/>
    <dataValidation allowBlank="1" showInputMessage="1" showErrorMessage="1" promptTitle="Vuokran tasaus" prompt="Kohdekohtaiset laskelmat: Summa kertoo, miten paljon kohde saa hyvitystä muilta kohteilta (-merkkinen) tai miten paljon kohde maksaa muiden kohteiden kuluja (+merkkinen). " sqref="H75 H90 H45 H58 F58 F75 F90 F45" xr:uid="{5AAB3AA2-2056-4928-AF26-D756574485AD}"/>
    <dataValidation allowBlank="1" showInputMessage="1" showErrorMessage="1" promptTitle="Korjaukset ja aktivoinnit" prompt="Korjaukset esitetään nettosummana +merkkisenä. Jos kuluja on aktivoitu taseeseen, esitetään aktivoidut kulut + merkkisenä alapuolella. (Korjauskulut+aktivoidut kulut = korjauksiin käytetyt rahavarat). Myynnit esitetään -merkkisenä." sqref="D40 B40 D87 B87 F40 F87 H40 H87" xr:uid="{CF160140-863E-452B-BCC2-EA9462EB7FB3}"/>
    <dataValidation allowBlank="1" showInputMessage="1" showErrorMessage="1" promptTitle="Kulujen kirjaus" prompt="Kulut syötetään +merkkisenä." sqref="D27 B27 F27 H27" xr:uid="{C177817F-E612-4C1F-A8BD-532825784833}"/>
    <dataValidation allowBlank="1" showInputMessage="1" showErrorMessage="1" promptTitle="Muut vuokratuotot" prompt="Muista vähentää muihin kuluihin kohdistuneet vuokratuotot (esim. varautumisiin kerätyt), jos niitä ei ole eritelty kirjanpidossa. " sqref="D18 B18 F18 H18" xr:uid="{9E4DB444-A2C6-433E-9668-5CEC98336045}"/>
    <dataValidation allowBlank="1" showInputMessage="1" showErrorMessage="1" prompt="Täytä huoneistoala- ja tilikauden pituus -solu." sqref="C14:C15 C18" xr:uid="{FDDA3230-8131-4F6B-92AF-F0421EBF8450}"/>
    <dataValidation allowBlank="1" showInputMessage="1" showErrorMessage="1" prompt="Täytä huoneistoala- ja tilikauden pituus -solu. " sqref="E14:E15 E18 E64 E82 G18 I14:I15 G14:G15 I18" xr:uid="{CF388238-C8FD-47DA-A258-911970294C38}"/>
    <dataValidation operator="notBetween" showInputMessage="1" showErrorMessage="1" prompt="Lisää tilikauden pituus kuukausina." sqref="A11" xr:uid="{F4DD0D60-7E63-4585-B5F7-DA4329281B4D}"/>
    <dataValidation allowBlank="1" showInputMessage="1" showErrorMessage="1" prompt="Täytä yhteisön tilikausi tähän ruutuun aloituspäivästä lopetuspäivään. Esim. 1.1.-31.12.2020." sqref="A9" xr:uid="{EBDB53FD-E1E7-4D1A-9D01-BB3EC1019656}"/>
    <dataValidation allowBlank="1" showInputMessage="1" showErrorMessage="1" promptTitle="Ohje" prompt="Edellisen tilikauden jälkilaskelmasta &quot;omakust.vuokrauksen investointien rahoitusjäämä tilikauden lopussa&quot;. _x000a__x000a_" sqref="B96 D96 F96 H96" xr:uid="{D20DDF43-D003-4827-B9D0-5C1F232A6A75}"/>
    <dataValidation allowBlank="1" showInputMessage="1" showErrorMessage="1" promptTitle="Vuokravakuudet" prompt="Vuokravakuudet esitetään lyhyaikaisissa veloissa taseen rahoitusasemassa, jos ne ovat kirjattu kirjanpidossa lyh.aikaisiin velkoihin. Jos vuokravakuudet ovat kirjattu pitkäaikaisiin velkoihin, esitetään ne muissa rahoitukseen vaikuttavissa tapahtumissa. " sqref="B185" xr:uid="{6EA21C7F-7E00-4C8C-B3B6-CB50D2326D7E}"/>
    <dataValidation allowBlank="1" showInputMessage="1" showErrorMessage="1" promptTitle="Ohje" prompt="Tässä voi tarkistaa esim. vuokravakuudet, jos ne ovat kirjattu kirjanpidossa pitkäaikaisiin velkoihin ja jälkilaskelmalla muihin rahoitukseen vaikuttaviin tapahtumiin.  " sqref="B207 D207 F207 H207" xr:uid="{B8FAB936-8A6E-4139-94B2-CE9C73D8E3A6}"/>
    <dataValidation allowBlank="1" showInputMessage="1" showErrorMessage="1" promptTitle="Pakollinen syöttötieto" prompt="Laskelmaan on syötettävä edellisen tilikauden jäämät. Ylijäämä esitetään +merkkisenä ja alijäämä -merkkisenä. " sqref="B61 D61 F61 H61" xr:uid="{84CD64C2-7164-47A7-8F96-1C47FF826B21}"/>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1A20F-D770-4373-8620-DE6B03670EF6}">
  <dimension ref="A1:J221"/>
  <sheetViews>
    <sheetView showGridLines="0" zoomScale="80" zoomScaleNormal="80" workbookViewId="0"/>
  </sheetViews>
  <sheetFormatPr defaultColWidth="8.69921875" defaultRowHeight="14.25" x14ac:dyDescent="0.2"/>
  <cols>
    <col min="1" max="1" width="55.59765625" style="56" customWidth="1"/>
    <col min="2" max="2" width="28.59765625" style="41" customWidth="1"/>
    <col min="3" max="3" width="9.5" style="41" customWidth="1"/>
    <col min="4" max="4" width="28.59765625" style="92" customWidth="1"/>
    <col min="5" max="5" width="9.5" style="40" customWidth="1"/>
    <col min="6" max="6" width="32.3984375" style="1" customWidth="1"/>
    <col min="7" max="7" width="8.69921875" style="6"/>
    <col min="8" max="8" width="32.3984375" style="6" customWidth="1"/>
    <col min="9" max="9" width="8.69921875" style="6"/>
    <col min="10" max="10" width="47.59765625" style="352" customWidth="1"/>
    <col min="11" max="16384" width="8.69921875" style="6"/>
  </cols>
  <sheetData>
    <row r="1" spans="1:10" s="5" customFormat="1" ht="98.45" customHeight="1" thickBot="1" x14ac:dyDescent="0.25">
      <c r="A1" s="186" t="s">
        <v>228</v>
      </c>
      <c r="B1" s="25"/>
      <c r="C1" s="26"/>
      <c r="D1" s="27"/>
      <c r="E1" s="28"/>
      <c r="F1" s="4"/>
      <c r="J1" s="381" t="s">
        <v>411</v>
      </c>
    </row>
    <row r="2" spans="1:10" s="229" customFormat="1" ht="65.45" customHeight="1" thickBot="1" x14ac:dyDescent="0.3">
      <c r="A2" s="240" t="s">
        <v>174</v>
      </c>
      <c r="B2" s="243" t="s">
        <v>179</v>
      </c>
      <c r="C2" s="244"/>
      <c r="D2" s="245" t="s">
        <v>180</v>
      </c>
      <c r="E2" s="246"/>
      <c r="F2" s="247" t="s">
        <v>346</v>
      </c>
      <c r="G2" s="246"/>
      <c r="H2" s="247" t="s">
        <v>346</v>
      </c>
      <c r="I2" s="246"/>
      <c r="J2" s="351"/>
    </row>
    <row r="3" spans="1:10" s="239" customFormat="1" ht="53.45" customHeight="1" thickTop="1" thickBot="1" x14ac:dyDescent="0.25">
      <c r="A3" s="29"/>
      <c r="B3" s="342" t="str">
        <f>IF('Jälkilaskelma 2024'!B3="","",'Jälkilaskelma 2024'!B3)</f>
        <v/>
      </c>
      <c r="C3" s="343"/>
      <c r="D3" s="342" t="str">
        <f>IF('Jälkilaskelma 2024'!D3="","",'Jälkilaskelma 2024'!D3)</f>
        <v/>
      </c>
      <c r="E3" s="343"/>
      <c r="F3" s="342" t="str">
        <f>IF('Jälkilaskelma 2024'!F3="","",'Jälkilaskelma 2024'!F3)</f>
        <v/>
      </c>
      <c r="G3" s="343"/>
      <c r="H3" s="342" t="str">
        <f>IF('Jälkilaskelma 2024'!H3="","",'Jälkilaskelma 2024'!H3)</f>
        <v/>
      </c>
      <c r="I3" s="343"/>
      <c r="J3" s="351"/>
    </row>
    <row r="4" spans="1:10" s="229" customFormat="1" ht="31.15" customHeight="1" thickTop="1" x14ac:dyDescent="0.2">
      <c r="A4" s="241" t="s">
        <v>178</v>
      </c>
      <c r="B4" s="260" t="s">
        <v>99</v>
      </c>
      <c r="C4" s="261"/>
      <c r="D4" s="262" t="s">
        <v>99</v>
      </c>
      <c r="E4" s="263"/>
      <c r="F4" s="264" t="s">
        <v>99</v>
      </c>
      <c r="G4" s="263"/>
      <c r="H4" s="264" t="s">
        <v>99</v>
      </c>
      <c r="I4" s="263"/>
      <c r="J4" s="351"/>
    </row>
    <row r="5" spans="1:10" s="229" customFormat="1" ht="33" customHeight="1" x14ac:dyDescent="0.2">
      <c r="A5" s="29"/>
      <c r="B5" s="248" t="s">
        <v>173</v>
      </c>
      <c r="C5" s="249"/>
      <c r="D5" s="253" t="s">
        <v>173</v>
      </c>
      <c r="E5" s="254"/>
      <c r="F5" s="258" t="s">
        <v>344</v>
      </c>
      <c r="G5" s="254"/>
      <c r="H5" s="258" t="s">
        <v>344</v>
      </c>
      <c r="I5" s="254"/>
      <c r="J5" s="351"/>
    </row>
    <row r="6" spans="1:10" s="229" customFormat="1" ht="32.65" customHeight="1" x14ac:dyDescent="0.2">
      <c r="A6" s="241" t="s">
        <v>177</v>
      </c>
      <c r="B6" s="22"/>
      <c r="C6" s="310"/>
      <c r="D6" s="230"/>
      <c r="E6" s="311"/>
      <c r="F6" s="9"/>
      <c r="G6" s="311"/>
      <c r="H6" s="9"/>
      <c r="I6" s="311"/>
      <c r="J6" s="351"/>
    </row>
    <row r="7" spans="1:10" s="229" customFormat="1" ht="31.9" customHeight="1" thickBot="1" x14ac:dyDescent="0.25">
      <c r="A7" s="30"/>
      <c r="B7" s="252" t="s">
        <v>181</v>
      </c>
      <c r="C7" s="250"/>
      <c r="D7" s="257" t="s">
        <v>181</v>
      </c>
      <c r="E7" s="255"/>
      <c r="F7" s="259" t="s">
        <v>181</v>
      </c>
      <c r="G7" s="255"/>
      <c r="H7" s="259" t="s">
        <v>181</v>
      </c>
      <c r="I7" s="255"/>
      <c r="J7" s="351"/>
    </row>
    <row r="8" spans="1:10" s="229" customFormat="1" ht="32.65" customHeight="1" thickBot="1" x14ac:dyDescent="0.25">
      <c r="A8" s="241" t="s">
        <v>175</v>
      </c>
      <c r="B8" s="23"/>
      <c r="C8" s="251"/>
      <c r="D8" s="20"/>
      <c r="E8" s="256"/>
      <c r="F8" s="231"/>
      <c r="G8" s="256"/>
      <c r="H8" s="231"/>
      <c r="I8" s="256"/>
      <c r="J8" s="351"/>
    </row>
    <row r="9" spans="1:10" s="229" customFormat="1" ht="31.5" customHeight="1" x14ac:dyDescent="0.2">
      <c r="A9" s="31"/>
      <c r="B9" s="202" t="s">
        <v>100</v>
      </c>
      <c r="C9" s="32"/>
      <c r="D9" s="203" t="s">
        <v>100</v>
      </c>
      <c r="E9" s="33"/>
      <c r="F9" s="232" t="s">
        <v>100</v>
      </c>
      <c r="G9" s="33"/>
      <c r="H9" s="232" t="s">
        <v>100</v>
      </c>
      <c r="I9" s="33"/>
      <c r="J9" s="351"/>
    </row>
    <row r="10" spans="1:10" s="229" customFormat="1" ht="33" customHeight="1" thickBot="1" x14ac:dyDescent="0.25">
      <c r="A10" s="242" t="s">
        <v>176</v>
      </c>
      <c r="B10" s="34" t="s">
        <v>173</v>
      </c>
      <c r="C10" s="233"/>
      <c r="D10" s="35" t="s">
        <v>173</v>
      </c>
      <c r="E10" s="234"/>
      <c r="F10" s="35" t="s">
        <v>173</v>
      </c>
      <c r="G10" s="234"/>
      <c r="H10" s="35" t="s">
        <v>173</v>
      </c>
      <c r="I10" s="234"/>
      <c r="J10" s="351"/>
    </row>
    <row r="11" spans="1:10" s="229" customFormat="1" ht="32.65" customHeight="1" thickBot="1" x14ac:dyDescent="0.25">
      <c r="A11" s="36" t="str">
        <f>IF('Jälkilaskelma 2024'!A11="","",'Jälkilaskelma 2024'!A11)</f>
        <v/>
      </c>
      <c r="B11" s="24"/>
      <c r="C11" s="37"/>
      <c r="D11" s="21"/>
      <c r="E11" s="38"/>
      <c r="F11" s="235"/>
      <c r="G11" s="38"/>
      <c r="H11" s="235"/>
      <c r="I11" s="38"/>
      <c r="J11" s="351"/>
    </row>
    <row r="12" spans="1:10" s="7" customFormat="1" ht="85.9" customHeight="1" x14ac:dyDescent="0.2">
      <c r="A12" s="433" t="s">
        <v>277</v>
      </c>
      <c r="B12"/>
      <c r="C12" s="39"/>
      <c r="D12" s="39"/>
      <c r="E12" s="40"/>
      <c r="F12" s="3"/>
      <c r="J12" s="349"/>
    </row>
    <row r="13" spans="1:10" s="7" customFormat="1" ht="80.45" customHeight="1" thickBot="1" x14ac:dyDescent="0.3">
      <c r="A13" s="205" t="s">
        <v>84</v>
      </c>
      <c r="B13" s="238" t="str">
        <f>IF(B3="","",(B3))</f>
        <v/>
      </c>
      <c r="C13" s="204" t="s">
        <v>276</v>
      </c>
      <c r="D13" s="238" t="str">
        <f>IF(D3="","",(D3))</f>
        <v/>
      </c>
      <c r="E13" s="204" t="s">
        <v>276</v>
      </c>
      <c r="F13" s="238" t="str">
        <f>IF(F3="","",(F3))</f>
        <v/>
      </c>
      <c r="G13" s="204" t="s">
        <v>276</v>
      </c>
      <c r="H13" s="238" t="str">
        <f>IF(H3="","",(H3))</f>
        <v/>
      </c>
      <c r="I13" s="204" t="s">
        <v>276</v>
      </c>
      <c r="J13" s="349"/>
    </row>
    <row r="14" spans="1:10" s="10" customFormat="1" ht="33" customHeight="1" thickTop="1" x14ac:dyDescent="0.2">
      <c r="A14" s="141" t="s">
        <v>186</v>
      </c>
      <c r="B14" s="53"/>
      <c r="C14" s="43" t="str">
        <f>IF(B14="","",IF(B14=0,"",(B14/B$6/#REF!)))</f>
        <v/>
      </c>
      <c r="D14" s="53"/>
      <c r="E14" s="44" t="str">
        <f>IF(D14="","",IF(D14=0,"",(D14/D$6/#REF!)))</f>
        <v/>
      </c>
      <c r="F14" s="53"/>
      <c r="G14" s="44" t="str">
        <f>IF(F14="","",IF(F14=0,"",(F14/F$6/#REF!)))</f>
        <v/>
      </c>
      <c r="H14" s="53"/>
      <c r="I14" s="44" t="str">
        <f>IF(H14="","",IF(H14=0,"",(H14/H$6/#REF!)))</f>
        <v/>
      </c>
      <c r="J14" s="352"/>
    </row>
    <row r="15" spans="1:10" s="10" customFormat="1" ht="38.450000000000003" customHeight="1" x14ac:dyDescent="0.2">
      <c r="A15" s="420" t="s">
        <v>187</v>
      </c>
      <c r="B15" s="44">
        <f>B18+B19+B64+B82</f>
        <v>0</v>
      </c>
      <c r="C15" s="43" t="str">
        <f>IF(B15="","",IF(B15=0,"",(B15/B$6/#REF!)))</f>
        <v/>
      </c>
      <c r="D15" s="44">
        <f>D18+D19+D64+D82</f>
        <v>0</v>
      </c>
      <c r="E15" s="44" t="str">
        <f>IF(D15="","",IF(D15=0,"",(D15/D$6/#REF!)))</f>
        <v/>
      </c>
      <c r="F15" s="44">
        <f>F18+F19+F64+F82</f>
        <v>0</v>
      </c>
      <c r="G15" s="44" t="str">
        <f>IF(F15="","",IF(F15=0,"",(F15/F$6/#REF!)))</f>
        <v/>
      </c>
      <c r="H15" s="44">
        <f>H18+H19+H64+H82</f>
        <v>0</v>
      </c>
      <c r="I15" s="44" t="str">
        <f>IF(H15="","",IF(H15=0,"",(H15/H$6/#REF!)))</f>
        <v/>
      </c>
      <c r="J15" s="352"/>
    </row>
    <row r="16" spans="1:10" s="10" customFormat="1" ht="25.15" customHeight="1" x14ac:dyDescent="0.2">
      <c r="A16" s="142" t="s">
        <v>188</v>
      </c>
      <c r="B16" s="46" t="e">
        <f>B15/B14</f>
        <v>#DIV/0!</v>
      </c>
      <c r="C16" s="47"/>
      <c r="D16" s="46" t="e">
        <f>D15/D14</f>
        <v>#DIV/0!</v>
      </c>
      <c r="E16" s="47"/>
      <c r="F16" s="46" t="e">
        <f>F15/F14</f>
        <v>#DIV/0!</v>
      </c>
      <c r="G16" s="47"/>
      <c r="H16" s="46" t="e">
        <f>H15/H14</f>
        <v>#DIV/0!</v>
      </c>
      <c r="I16" s="47"/>
      <c r="J16" s="352"/>
    </row>
    <row r="17" spans="1:10" s="10" customFormat="1" ht="45.6" customHeight="1" thickBot="1" x14ac:dyDescent="0.3">
      <c r="A17" s="146" t="s">
        <v>413</v>
      </c>
      <c r="B17" s="48"/>
      <c r="C17" s="48"/>
      <c r="D17" s="48"/>
      <c r="E17" s="48"/>
      <c r="F17" s="48"/>
      <c r="G17" s="48"/>
      <c r="H17" s="48"/>
      <c r="I17" s="48"/>
      <c r="J17" s="353"/>
    </row>
    <row r="18" spans="1:10" s="10" customFormat="1" ht="25.15" customHeight="1" thickTop="1" x14ac:dyDescent="0.2">
      <c r="A18" s="276" t="s">
        <v>129</v>
      </c>
      <c r="B18" s="50"/>
      <c r="C18" s="43" t="str">
        <f>IF(B18="","",IF(B18=0,"",(B18/B$6/#REF!)))</f>
        <v/>
      </c>
      <c r="D18" s="50"/>
      <c r="E18" s="44" t="str">
        <f>IF(D18="","",IF(D18=0,"",(D18/D$6/#REF!)))</f>
        <v/>
      </c>
      <c r="F18" s="50"/>
      <c r="G18" s="44" t="str">
        <f>IF(F18="","",IF(F18=0,"",(F18/F$6/#REF!)))</f>
        <v/>
      </c>
      <c r="H18" s="50"/>
      <c r="I18" s="44" t="str">
        <f>IF(H18="","",IF(H18=0,"",(H18/H$6/#REF!)))</f>
        <v/>
      </c>
      <c r="J18" s="352"/>
    </row>
    <row r="19" spans="1:10" s="10" customFormat="1" ht="25.15" customHeight="1" x14ac:dyDescent="0.2">
      <c r="A19" s="208" t="s">
        <v>21</v>
      </c>
      <c r="B19" s="53"/>
      <c r="C19" s="54" t="str">
        <f>IF(B19="","",IF(B19=0,"",(B19/B$6/#REF!)))</f>
        <v/>
      </c>
      <c r="D19" s="53"/>
      <c r="E19" s="54" t="str">
        <f>IF(D19="","",IF(D19=0,"",(D19/D$6/#REF!)))</f>
        <v/>
      </c>
      <c r="F19" s="53"/>
      <c r="G19" s="54" t="str">
        <f>IF(F19="","",IF(F19=0,"",(F19/F$6/#REF!)))</f>
        <v/>
      </c>
      <c r="H19" s="53"/>
      <c r="I19" s="54" t="str">
        <f>IF(H19="","",IF(H19=0,"",(H19/H$6/#REF!)))</f>
        <v/>
      </c>
      <c r="J19" s="352"/>
    </row>
    <row r="20" spans="1:10" s="10" customFormat="1" ht="25.15" customHeight="1" x14ac:dyDescent="0.2">
      <c r="A20" s="208" t="s">
        <v>13</v>
      </c>
      <c r="B20" s="53"/>
      <c r="C20" s="54" t="str">
        <f>IF(B20="","",IF(B20=0,"",(B20/B$6/#REF!)))</f>
        <v/>
      </c>
      <c r="D20" s="53"/>
      <c r="E20" s="54" t="str">
        <f>IF(D20="","",IF(D20=0,"",(D20/D$6/#REF!)))</f>
        <v/>
      </c>
      <c r="F20" s="53"/>
      <c r="G20" s="54" t="str">
        <f>IF(F20="","",IF(F20=0,"",(F20/F$6/#REF!)))</f>
        <v/>
      </c>
      <c r="H20" s="53"/>
      <c r="I20" s="54" t="str">
        <f>IF(H20="","",IF(H20=0,"",(H20/H$6/#REF!)))</f>
        <v/>
      </c>
      <c r="J20" s="352"/>
    </row>
    <row r="21" spans="1:10" s="10" customFormat="1" ht="25.15" customHeight="1" x14ac:dyDescent="0.2">
      <c r="A21" s="208" t="s">
        <v>0</v>
      </c>
      <c r="B21" s="55"/>
      <c r="C21" s="44" t="str">
        <f>IF(B21="","",IF(B21=0,"",(B21/B$6/#REF!)))</f>
        <v/>
      </c>
      <c r="D21" s="55"/>
      <c r="E21" s="54" t="str">
        <f>IF(D21="","",IF(D21=0,"",(D21/D$6/#REF!)))</f>
        <v/>
      </c>
      <c r="F21" s="55"/>
      <c r="G21" s="54" t="str">
        <f>IF(F21="","",IF(F21=0,"",(F21/F$6/#REF!)))</f>
        <v/>
      </c>
      <c r="H21" s="55"/>
      <c r="I21" s="54" t="str">
        <f>IF(H21="","",IF(H21=0,"",(H21/H$6/#REF!)))</f>
        <v/>
      </c>
      <c r="J21" s="352"/>
    </row>
    <row r="22" spans="1:10" ht="27.6" customHeight="1" x14ac:dyDescent="0.2">
      <c r="A22" s="382" t="s">
        <v>189</v>
      </c>
      <c r="B22" s="57"/>
      <c r="C22" s="58"/>
      <c r="D22" s="57"/>
      <c r="E22" s="59"/>
      <c r="F22" s="57"/>
      <c r="G22" s="59"/>
      <c r="H22" s="57"/>
      <c r="I22" s="59"/>
      <c r="J22" s="354"/>
    </row>
    <row r="23" spans="1:10" s="10" customFormat="1" ht="25.15" customHeight="1" x14ac:dyDescent="0.2">
      <c r="A23" s="208" t="s">
        <v>32</v>
      </c>
      <c r="B23" s="53"/>
      <c r="C23" s="54" t="str">
        <f>IF(B23="","",IF(B23=0,"",(B23/B$6/#REF!)))</f>
        <v/>
      </c>
      <c r="D23" s="53"/>
      <c r="E23" s="54" t="str">
        <f>IF(D23="","",IF(D23=0,"",(D23/D$6/#REF!)))</f>
        <v/>
      </c>
      <c r="F23" s="53"/>
      <c r="G23" s="54" t="str">
        <f>IF(F23="","",IF(F23=0,"",(F23/F$6/#REF!)))</f>
        <v/>
      </c>
      <c r="H23" s="53"/>
      <c r="I23" s="54" t="str">
        <f>IF(H23="","",IF(H23=0,"",(H23/H$6/#REF!)))</f>
        <v/>
      </c>
      <c r="J23" s="353"/>
    </row>
    <row r="24" spans="1:10" s="10" customFormat="1" ht="25.15" customHeight="1" x14ac:dyDescent="0.2">
      <c r="A24" s="155" t="s">
        <v>11</v>
      </c>
      <c r="B24" s="50"/>
      <c r="C24" s="54" t="str">
        <f>IF(B24="","",IF(B24=0,"",(B24/B$6/#REF!)))</f>
        <v/>
      </c>
      <c r="D24" s="50"/>
      <c r="E24" s="54" t="str">
        <f>IF(D24="","",IF(D24=0,"",(D24/D$6/#REF!)))</f>
        <v/>
      </c>
      <c r="F24" s="50"/>
      <c r="G24" s="54" t="str">
        <f>IF(F24="","",IF(F24=0,"",(F24/F$6/#REF!)))</f>
        <v/>
      </c>
      <c r="H24" s="50"/>
      <c r="I24" s="54" t="str">
        <f>IF(H24="","",IF(H24=0,"",(H24/H$6/#REF!)))</f>
        <v/>
      </c>
      <c r="J24" s="354"/>
    </row>
    <row r="25" spans="1:10" s="10" customFormat="1" ht="25.15" customHeight="1" x14ac:dyDescent="0.2">
      <c r="A25" s="389" t="s">
        <v>117</v>
      </c>
      <c r="B25" s="62">
        <f>SUM(B18:B24)</f>
        <v>0</v>
      </c>
      <c r="C25" s="44" t="str">
        <f>IF(B25="","",IF(B25=0,"",(B25/B$6/#REF!)))</f>
        <v/>
      </c>
      <c r="D25" s="62">
        <f>SUM(D18:D24)</f>
        <v>0</v>
      </c>
      <c r="E25" s="44" t="str">
        <f>IF(D25="","",IF(D25=0,"",(D25/D$6/#REF!)))</f>
        <v/>
      </c>
      <c r="F25" s="62">
        <f>SUM(F18:F24)</f>
        <v>0</v>
      </c>
      <c r="G25" s="44" t="str">
        <f>IF(F25="","",IF(F25=0,"",(F25/F$6/#REF!)))</f>
        <v/>
      </c>
      <c r="H25" s="62">
        <f>SUM(H18:H24)</f>
        <v>0</v>
      </c>
      <c r="I25" s="44" t="str">
        <f>IF(H25="","",IF(H25=0,"",(H25/H$6/#REF!)))</f>
        <v/>
      </c>
      <c r="J25" s="352"/>
    </row>
    <row r="26" spans="1:10" s="10" customFormat="1" ht="25.15" customHeight="1" x14ac:dyDescent="0.2">
      <c r="A26" s="386" t="s">
        <v>14</v>
      </c>
      <c r="B26" s="41"/>
      <c r="C26" s="64"/>
      <c r="D26" s="41"/>
      <c r="E26" s="64"/>
      <c r="F26" s="41"/>
      <c r="G26" s="64"/>
      <c r="H26" s="41"/>
      <c r="I26" s="64"/>
      <c r="J26" s="352"/>
    </row>
    <row r="27" spans="1:10" s="10" customFormat="1" ht="25.15" customHeight="1" x14ac:dyDescent="0.2">
      <c r="A27" s="208" t="s">
        <v>190</v>
      </c>
      <c r="B27" s="53"/>
      <c r="C27" s="54" t="str">
        <f>IF(B27="","",IF(B27=0,"",(B27/B$6/#REF!)))</f>
        <v/>
      </c>
      <c r="D27" s="53"/>
      <c r="E27" s="54" t="str">
        <f>IF(D27="","",IF(D27=0,"",(D27/D$6/#REF!)))</f>
        <v/>
      </c>
      <c r="F27" s="53"/>
      <c r="G27" s="54" t="str">
        <f>IF(F27="","",IF(F27=0,"",(F27/F$6/#REF!)))</f>
        <v/>
      </c>
      <c r="H27" s="53"/>
      <c r="I27" s="54" t="str">
        <f>IF(H27="","",IF(H27=0,"",(H27/H$6/#REF!)))</f>
        <v/>
      </c>
      <c r="J27" s="352"/>
    </row>
    <row r="28" spans="1:10" s="10" customFormat="1" ht="25.15" customHeight="1" x14ac:dyDescent="0.2">
      <c r="A28" s="208" t="s">
        <v>18</v>
      </c>
      <c r="B28" s="53"/>
      <c r="C28" s="54" t="str">
        <f>IF(B28="","",IF(B28=0,"",(B28/B$6/#REF!)))</f>
        <v/>
      </c>
      <c r="D28" s="53"/>
      <c r="E28" s="54" t="str">
        <f>IF(D28="","",IF(D28=0,"",(D28/D$6/#REF!)))</f>
        <v/>
      </c>
      <c r="F28" s="53"/>
      <c r="G28" s="54" t="str">
        <f>IF(F28="","",IF(F28=0,"",(F28/F$6/#REF!)))</f>
        <v/>
      </c>
      <c r="H28" s="53"/>
      <c r="I28" s="54" t="str">
        <f>IF(H28="","",IF(H28=0,"",(H28/H$6/#REF!)))</f>
        <v/>
      </c>
      <c r="J28" s="352"/>
    </row>
    <row r="29" spans="1:10" s="10" customFormat="1" ht="25.15" customHeight="1" x14ac:dyDescent="0.2">
      <c r="A29" s="208" t="s">
        <v>1</v>
      </c>
      <c r="B29" s="53"/>
      <c r="C29" s="54" t="str">
        <f>IF(B29="","",IF(B29=0,"",(B29/B$6/#REF!)))</f>
        <v/>
      </c>
      <c r="D29" s="53"/>
      <c r="E29" s="54" t="str">
        <f>IF(D29="","",IF(D29=0,"",(D29/D$6/#REF!)))</f>
        <v/>
      </c>
      <c r="F29" s="53"/>
      <c r="G29" s="54" t="str">
        <f>IF(F29="","",IF(F29=0,"",(F29/F$6/#REF!)))</f>
        <v/>
      </c>
      <c r="H29" s="53"/>
      <c r="I29" s="54" t="str">
        <f>IF(H29="","",IF(H29=0,"",(H29/H$6/#REF!)))</f>
        <v/>
      </c>
      <c r="J29" s="352"/>
    </row>
    <row r="30" spans="1:10" s="10" customFormat="1" ht="25.15" customHeight="1" x14ac:dyDescent="0.2">
      <c r="A30" s="208" t="s">
        <v>2</v>
      </c>
      <c r="B30" s="53"/>
      <c r="C30" s="54" t="str">
        <f>IF(B30="","",IF(B30=0,"",(B30/B$6/#REF!)))</f>
        <v/>
      </c>
      <c r="D30" s="53"/>
      <c r="E30" s="54" t="str">
        <f>IF(D30="","",IF(D30=0,"",(D30/D$6/#REF!)))</f>
        <v/>
      </c>
      <c r="F30" s="53"/>
      <c r="G30" s="54" t="str">
        <f>IF(F30="","",IF(F30=0,"",(F30/F$6/#REF!)))</f>
        <v/>
      </c>
      <c r="H30" s="53"/>
      <c r="I30" s="54" t="str">
        <f>IF(H30="","",IF(H30=0,"",(H30/H$6/#REF!)))</f>
        <v/>
      </c>
      <c r="J30" s="352"/>
    </row>
    <row r="31" spans="1:10" s="10" customFormat="1" ht="25.15" customHeight="1" x14ac:dyDescent="0.2">
      <c r="A31" s="208" t="s">
        <v>3</v>
      </c>
      <c r="B31" s="53"/>
      <c r="C31" s="54" t="str">
        <f>IF(B31="","",IF(B31=0,"",(B31/B$6/#REF!)))</f>
        <v/>
      </c>
      <c r="D31" s="53"/>
      <c r="E31" s="54" t="str">
        <f>IF(D31="","",IF(D31=0,"",(D31/D$6/#REF!)))</f>
        <v/>
      </c>
      <c r="F31" s="53"/>
      <c r="G31" s="54" t="str">
        <f>IF(F31="","",IF(F31=0,"",(F31/F$6/#REF!)))</f>
        <v/>
      </c>
      <c r="H31" s="53"/>
      <c r="I31" s="54" t="str">
        <f>IF(H31="","",IF(H31=0,"",(H31/H$6/#REF!)))</f>
        <v/>
      </c>
      <c r="J31" s="352"/>
    </row>
    <row r="32" spans="1:10" s="10" customFormat="1" ht="25.15" customHeight="1" x14ac:dyDescent="0.2">
      <c r="A32" s="208" t="s">
        <v>4</v>
      </c>
      <c r="B32" s="53"/>
      <c r="C32" s="54" t="str">
        <f>IF(B32="","",IF(B32=0,"",(B32/B$6/#REF!)))</f>
        <v/>
      </c>
      <c r="D32" s="53"/>
      <c r="E32" s="54" t="str">
        <f>IF(D32="","",IF(D32=0,"",(D32/D$6/#REF!)))</f>
        <v/>
      </c>
      <c r="F32" s="53"/>
      <c r="G32" s="54" t="str">
        <f>IF(F32="","",IF(F32=0,"",(F32/F$6/#REF!)))</f>
        <v/>
      </c>
      <c r="H32" s="53"/>
      <c r="I32" s="54" t="str">
        <f>IF(H32="","",IF(H32=0,"",(H32/H$6/#REF!)))</f>
        <v/>
      </c>
      <c r="J32" s="352"/>
    </row>
    <row r="33" spans="1:10" s="10" customFormat="1" ht="25.15" customHeight="1" x14ac:dyDescent="0.2">
      <c r="A33" s="208" t="s">
        <v>5</v>
      </c>
      <c r="B33" s="53"/>
      <c r="C33" s="54" t="str">
        <f>IF(B33="","",IF(B33=0,"",(B33/B$6/#REF!)))</f>
        <v/>
      </c>
      <c r="D33" s="53"/>
      <c r="E33" s="54" t="str">
        <f>IF(D33="","",IF(D33=0,"",(D33/D$6/#REF!)))</f>
        <v/>
      </c>
      <c r="F33" s="53"/>
      <c r="G33" s="54" t="str">
        <f>IF(F33="","",IF(F33=0,"",(F33/F$6/#REF!)))</f>
        <v/>
      </c>
      <c r="H33" s="53"/>
      <c r="I33" s="54" t="str">
        <f>IF(H33="","",IF(H33=0,"",(H33/H$6/#REF!)))</f>
        <v/>
      </c>
      <c r="J33" s="352"/>
    </row>
    <row r="34" spans="1:10" s="10" customFormat="1" ht="25.15" customHeight="1" x14ac:dyDescent="0.2">
      <c r="A34" s="208" t="s">
        <v>6</v>
      </c>
      <c r="B34" s="53"/>
      <c r="C34" s="54" t="str">
        <f>IF(B34="","",IF(B34=0,"",(B34/B$6/#REF!)))</f>
        <v/>
      </c>
      <c r="D34" s="53"/>
      <c r="E34" s="54" t="str">
        <f>IF(D34="","",IF(D34=0,"",(D34/D$6/#REF!)))</f>
        <v/>
      </c>
      <c r="F34" s="53"/>
      <c r="G34" s="54" t="str">
        <f>IF(F34="","",IF(F34=0,"",(F34/F$6/#REF!)))</f>
        <v/>
      </c>
      <c r="H34" s="53"/>
      <c r="I34" s="54" t="str">
        <f>IF(H34="","",IF(H34=0,"",(H34/H$6/#REF!)))</f>
        <v/>
      </c>
      <c r="J34" s="352"/>
    </row>
    <row r="35" spans="1:10" s="10" customFormat="1" ht="25.15" customHeight="1" x14ac:dyDescent="0.2">
      <c r="A35" s="208" t="s">
        <v>7</v>
      </c>
      <c r="B35" s="53"/>
      <c r="C35" s="54" t="str">
        <f>IF(B35="","",IF(B35=0,"",(B35/B$6/#REF!)))</f>
        <v/>
      </c>
      <c r="D35" s="53"/>
      <c r="E35" s="54" t="str">
        <f>IF(D35="","",IF(D35=0,"",(D35/D$6/#REF!)))</f>
        <v/>
      </c>
      <c r="F35" s="53"/>
      <c r="G35" s="54" t="str">
        <f>IF(F35="","",IF(F35=0,"",(F35/F$6/#REF!)))</f>
        <v/>
      </c>
      <c r="H35" s="53"/>
      <c r="I35" s="54" t="str">
        <f>IF(H35="","",IF(H35=0,"",(H35/H$6/#REF!)))</f>
        <v/>
      </c>
      <c r="J35" s="352"/>
    </row>
    <row r="36" spans="1:10" s="10" customFormat="1" ht="25.15" customHeight="1" x14ac:dyDescent="0.2">
      <c r="A36" s="208" t="s">
        <v>8</v>
      </c>
      <c r="B36" s="53"/>
      <c r="C36" s="54" t="str">
        <f>IF(B36="","",IF(B36=0,"",(B36/B$6/#REF!)))</f>
        <v/>
      </c>
      <c r="D36" s="53"/>
      <c r="E36" s="54" t="str">
        <f>IF(D36="","",IF(D36=0,"",(D36/D$6/#REF!)))</f>
        <v/>
      </c>
      <c r="F36" s="53"/>
      <c r="G36" s="54" t="str">
        <f>IF(F36="","",IF(F36=0,"",(F36/F$6/#REF!)))</f>
        <v/>
      </c>
      <c r="H36" s="53"/>
      <c r="I36" s="54" t="str">
        <f>IF(H36="","",IF(H36=0,"",(H36/H$6/#REF!)))</f>
        <v/>
      </c>
      <c r="J36" s="352"/>
    </row>
    <row r="37" spans="1:10" s="10" customFormat="1" ht="25.15" customHeight="1" x14ac:dyDescent="0.2">
      <c r="A37" s="208" t="s">
        <v>9</v>
      </c>
      <c r="B37" s="53"/>
      <c r="C37" s="54" t="str">
        <f>IF(B37="","",IF(B37=0,"",(B37/B$6/#REF!)))</f>
        <v/>
      </c>
      <c r="D37" s="53"/>
      <c r="E37" s="54" t="str">
        <f>IF(D37="","",IF(D37=0,"",(D37/D$6/#REF!)))</f>
        <v/>
      </c>
      <c r="F37" s="53"/>
      <c r="G37" s="54" t="str">
        <f>IF(F37="","",IF(F37=0,"",(F37/F$6/#REF!)))</f>
        <v/>
      </c>
      <c r="H37" s="53"/>
      <c r="I37" s="54" t="str">
        <f>IF(H37="","",IF(H37=0,"",(H37/H$6/#REF!)))</f>
        <v/>
      </c>
      <c r="J37" s="352"/>
    </row>
    <row r="38" spans="1:10" s="10" customFormat="1" ht="25.15" customHeight="1" x14ac:dyDescent="0.2">
      <c r="A38" s="208" t="s">
        <v>28</v>
      </c>
      <c r="B38" s="53"/>
      <c r="C38" s="54" t="str">
        <f>IF(B38="","",IF(B38=0,"",(B38/B$6/#REF!)))</f>
        <v/>
      </c>
      <c r="D38" s="53"/>
      <c r="E38" s="54" t="str">
        <f>IF(D38="","",IF(D38=0,"",(D38/D$6/#REF!)))</f>
        <v/>
      </c>
      <c r="F38" s="53"/>
      <c r="G38" s="54" t="str">
        <f>IF(F38="","",IF(F38=0,"",(F38/F$6/#REF!)))</f>
        <v/>
      </c>
      <c r="H38" s="53"/>
      <c r="I38" s="54" t="str">
        <f>IF(H38="","",IF(H38=0,"",(H38/H$6/#REF!)))</f>
        <v/>
      </c>
      <c r="J38" s="352"/>
    </row>
    <row r="39" spans="1:10" s="10" customFormat="1" ht="25.15" customHeight="1" x14ac:dyDescent="0.2">
      <c r="A39" s="208" t="s">
        <v>10</v>
      </c>
      <c r="B39" s="53"/>
      <c r="C39" s="54" t="str">
        <f>IF(B39="","",IF(B39=0,"",(B39/B$6/#REF!)))</f>
        <v/>
      </c>
      <c r="D39" s="53"/>
      <c r="E39" s="54" t="str">
        <f>IF(D39="","",IF(D39=0,"",(D39/D$6/#REF!)))</f>
        <v/>
      </c>
      <c r="F39" s="53"/>
      <c r="G39" s="54" t="str">
        <f>IF(F39="","",IF(F39=0,"",(F39/F$6/#REF!)))</f>
        <v/>
      </c>
      <c r="H39" s="53"/>
      <c r="I39" s="54" t="str">
        <f>IF(H39="","",IF(H39=0,"",(H39/H$6/#REF!)))</f>
        <v/>
      </c>
      <c r="J39" s="352"/>
    </row>
    <row r="40" spans="1:10" s="10" customFormat="1" ht="25.15" customHeight="1" x14ac:dyDescent="0.2">
      <c r="A40" s="208" t="s">
        <v>19</v>
      </c>
      <c r="B40" s="53"/>
      <c r="C40" s="54" t="str">
        <f>IF(B40="","",IF(B40=0,"",(B40/B$6/#REF!)))</f>
        <v/>
      </c>
      <c r="D40" s="53"/>
      <c r="E40" s="54" t="str">
        <f>IF(D40="","",IF(D40=0,"",(D40/D$6/#REF!)))</f>
        <v/>
      </c>
      <c r="F40" s="53"/>
      <c r="G40" s="54" t="str">
        <f>IF(F40="","",IF(F40=0,"",(F40/F$6/#REF!)))</f>
        <v/>
      </c>
      <c r="H40" s="53"/>
      <c r="I40" s="54" t="str">
        <f>IF(H40="","",IF(H40=0,"",(H40/H$6/#REF!)))</f>
        <v/>
      </c>
      <c r="J40" s="352"/>
    </row>
    <row r="41" spans="1:10" s="10" customFormat="1" ht="25.15" customHeight="1" x14ac:dyDescent="0.2">
      <c r="A41" s="208" t="s">
        <v>191</v>
      </c>
      <c r="B41" s="53"/>
      <c r="C41" s="54" t="str">
        <f>IF(B41="","",IF(B41=0,"",(B41/B$6/#REF!)))</f>
        <v/>
      </c>
      <c r="D41" s="53"/>
      <c r="E41" s="54" t="str">
        <f>IF(D41="","",IF(D41=0,"",(D41/D$6/#REF!)))</f>
        <v/>
      </c>
      <c r="F41" s="53"/>
      <c r="G41" s="54" t="str">
        <f>IF(F41="","",IF(F41=0,"",(F41/F$6/#REF!)))</f>
        <v/>
      </c>
      <c r="H41" s="53"/>
      <c r="I41" s="54" t="str">
        <f>IF(H41="","",IF(H41=0,"",(H41/H$6/#REF!)))</f>
        <v/>
      </c>
      <c r="J41" s="352"/>
    </row>
    <row r="42" spans="1:10" s="10" customFormat="1" ht="30.6" customHeight="1" x14ac:dyDescent="0.2">
      <c r="A42" s="208" t="s">
        <v>26</v>
      </c>
      <c r="B42" s="53"/>
      <c r="C42" s="54" t="str">
        <f>IF(B42="","",IF(B42=0,"",(B42/B$6/#REF!)))</f>
        <v/>
      </c>
      <c r="D42" s="53"/>
      <c r="E42" s="54" t="str">
        <f>IF(D42="","",IF(D42=0,"",(D42/D$6/#REF!)))</f>
        <v/>
      </c>
      <c r="F42" s="53"/>
      <c r="G42" s="54" t="str">
        <f>IF(F42="","",IF(F42=0,"",(F42/F$6/#REF!)))</f>
        <v/>
      </c>
      <c r="H42" s="53"/>
      <c r="I42" s="54" t="str">
        <f>IF(H42="","",IF(H42=0,"",(H42/H$6/#REF!)))</f>
        <v/>
      </c>
      <c r="J42" s="352"/>
    </row>
    <row r="43" spans="1:10" s="12" customFormat="1" ht="25.15" customHeight="1" x14ac:dyDescent="0.2">
      <c r="A43" s="208" t="s">
        <v>33</v>
      </c>
      <c r="B43" s="53"/>
      <c r="C43" s="54" t="str">
        <f>IF(B43="","",IF(B43=0,"",(B43/B$6/#REF!)))</f>
        <v/>
      </c>
      <c r="D43" s="53"/>
      <c r="E43" s="54" t="str">
        <f>IF(D43="","",IF(D43=0,"",(D43/D$6/#REF!)))</f>
        <v/>
      </c>
      <c r="F43" s="53"/>
      <c r="G43" s="54" t="str">
        <f>IF(F43="","",IF(F43=0,"",(F43/F$6/#REF!)))</f>
        <v/>
      </c>
      <c r="H43" s="53"/>
      <c r="I43" s="54" t="str">
        <f>IF(H43="","",IF(H43=0,"",(H43/H$6/#REF!)))</f>
        <v/>
      </c>
      <c r="J43" s="355"/>
    </row>
    <row r="44" spans="1:10" ht="29.45" customHeight="1" x14ac:dyDescent="0.2">
      <c r="A44" s="278" t="s">
        <v>12</v>
      </c>
      <c r="B44" s="53"/>
      <c r="C44" s="54" t="str">
        <f>IF(B44="","",IF(B44=0,"",(B44/B$6/#REF!)))</f>
        <v/>
      </c>
      <c r="D44" s="55"/>
      <c r="E44" s="54" t="str">
        <f>IF(D44="","",IF(D44=0,"",(D44/D$6/#REF!)))</f>
        <v/>
      </c>
      <c r="F44" s="55"/>
      <c r="G44" s="54" t="str">
        <f>IF(F44="","",IF(F44=0,"",(F44/F$6/#REF!)))</f>
        <v/>
      </c>
      <c r="H44" s="55"/>
      <c r="I44" s="54" t="str">
        <f>IF(H44="","",IF(H44=0,"",(H44/H$6/#REF!)))</f>
        <v/>
      </c>
    </row>
    <row r="45" spans="1:10" s="10" customFormat="1" ht="19.149999999999999" customHeight="1" x14ac:dyDescent="0.2">
      <c r="A45" s="282"/>
      <c r="B45" s="79"/>
      <c r="C45" s="44" t="str">
        <f>IF(B45="","",IF(B45=0,"",(B45/B$6/#REF!)))</f>
        <v/>
      </c>
      <c r="D45" s="79"/>
      <c r="E45" s="44" t="str">
        <f>IF(D45="","",IF(D45=0,"",(D45/D$6/#REF!)))</f>
        <v/>
      </c>
      <c r="F45" s="79"/>
      <c r="G45" s="44" t="str">
        <f>IF(F45="","",IF(F45=0,"",(F45/F$6/#REF!)))</f>
        <v/>
      </c>
      <c r="H45" s="79"/>
      <c r="I45" s="44" t="str">
        <f>IF(H45="","",IF(H45=0,"",(H45/H$6/#REF!)))</f>
        <v/>
      </c>
      <c r="J45" s="352"/>
    </row>
    <row r="46" spans="1:10" s="10" customFormat="1" ht="25.15" customHeight="1" x14ac:dyDescent="0.2">
      <c r="A46" s="390" t="s">
        <v>119</v>
      </c>
      <c r="B46" s="281">
        <f>SUM(B27:B45)</f>
        <v>0</v>
      </c>
      <c r="C46" s="51" t="str">
        <f>IF(B46="","",IF(B46=0,"",(B46/B$6/#REF!)))</f>
        <v/>
      </c>
      <c r="D46" s="281">
        <f>SUM(D27:D45)</f>
        <v>0</v>
      </c>
      <c r="E46" s="51" t="str">
        <f>IF(D46="","",IF(D46=0,"",(D46/D$6/#REF!)))</f>
        <v/>
      </c>
      <c r="F46" s="281">
        <f>SUM(F27:F45)</f>
        <v>0</v>
      </c>
      <c r="G46" s="51" t="str">
        <f>IF(F46="","",IF(F46=0,"",(F46/F$6/#REF!)))</f>
        <v/>
      </c>
      <c r="H46" s="281">
        <f>SUM(H27:H45)</f>
        <v>0</v>
      </c>
      <c r="I46" s="51" t="str">
        <f>IF(H46="","",IF(H46=0,"",(H46/H$6/#REF!)))</f>
        <v/>
      </c>
      <c r="J46" s="352"/>
    </row>
    <row r="47" spans="1:10" ht="48.6" customHeight="1" x14ac:dyDescent="0.25">
      <c r="A47" s="392" t="s">
        <v>31</v>
      </c>
      <c r="C47" s="64"/>
      <c r="D47" s="41"/>
      <c r="E47" s="64"/>
      <c r="F47" s="41"/>
      <c r="G47" s="64"/>
      <c r="H47" s="41"/>
      <c r="I47" s="64"/>
    </row>
    <row r="48" spans="1:10" s="10" customFormat="1" ht="25.15" customHeight="1" x14ac:dyDescent="0.2">
      <c r="A48" s="279" t="s">
        <v>16</v>
      </c>
      <c r="B48" s="53"/>
      <c r="C48" s="54" t="str">
        <f>IF(B48="","",IF(B48=0,"",(B48/B$6/#REF!)))</f>
        <v/>
      </c>
      <c r="D48" s="53"/>
      <c r="E48" s="54" t="str">
        <f>IF(D48="","",IF(D48=0,"",(D48/D$6/#REF!)))</f>
        <v/>
      </c>
      <c r="F48" s="53"/>
      <c r="G48" s="54" t="str">
        <f>IF(F48="","",IF(F48=0,"",(F48/F$6/#REF!)))</f>
        <v/>
      </c>
      <c r="H48" s="53"/>
      <c r="I48" s="54" t="str">
        <f>IF(H48="","",IF(H48=0,"",(H48/H$6/#REF!)))</f>
        <v/>
      </c>
      <c r="J48" s="352"/>
    </row>
    <row r="49" spans="1:10" s="10" customFormat="1" ht="30.6" customHeight="1" x14ac:dyDescent="0.2">
      <c r="A49" s="390" t="s">
        <v>120</v>
      </c>
      <c r="B49" s="68">
        <f>SUM(B48:B48)</f>
        <v>0</v>
      </c>
      <c r="C49" s="44" t="str">
        <f>IF(B49="","",IF(B49=0,"",(B49/B$6/#REF!)))</f>
        <v/>
      </c>
      <c r="D49" s="68">
        <f>SUM(D48:D48)</f>
        <v>0</v>
      </c>
      <c r="E49" s="44" t="str">
        <f>IF(D49="","",IF(D49=0,"",(D49/D$6/#REF!)))</f>
        <v/>
      </c>
      <c r="F49" s="68">
        <f>SUM(F48:F48)</f>
        <v>0</v>
      </c>
      <c r="G49" s="44" t="str">
        <f>IF(F49="","",IF(F49=0,"",(F49/F$6/#REF!)))</f>
        <v/>
      </c>
      <c r="H49" s="68">
        <f>SUM(H48:H48)</f>
        <v>0</v>
      </c>
      <c r="I49" s="44" t="str">
        <f>IF(H49="","",IF(H49=0,"",(H49/H$6/#REF!)))</f>
        <v/>
      </c>
      <c r="J49" s="352"/>
    </row>
    <row r="50" spans="1:10" s="10" customFormat="1" ht="25.15" customHeight="1" x14ac:dyDescent="0.2">
      <c r="A50" s="396" t="s">
        <v>17</v>
      </c>
      <c r="B50" s="69"/>
      <c r="C50" s="64"/>
      <c r="D50" s="69"/>
      <c r="E50" s="64"/>
      <c r="F50" s="69"/>
      <c r="G50" s="64"/>
      <c r="H50" s="69"/>
      <c r="I50" s="64"/>
      <c r="J50" s="352"/>
    </row>
    <row r="51" spans="1:10" s="10" customFormat="1" ht="25.15" customHeight="1" x14ac:dyDescent="0.2">
      <c r="A51" s="208" t="s">
        <v>192</v>
      </c>
      <c r="B51" s="53"/>
      <c r="C51" s="54" t="str">
        <f>IF(B51="","",IF(B51=0,"",(B51/B$6/#REF!)))</f>
        <v/>
      </c>
      <c r="D51" s="53"/>
      <c r="E51" s="54" t="str">
        <f>IF(D51="","",IF(D51=0,"",(D51/D$6/#REF!)))</f>
        <v/>
      </c>
      <c r="F51" s="53"/>
      <c r="G51" s="54" t="str">
        <f>IF(F51="","",IF(F51=0,"",(F51/F$6/#REF!)))</f>
        <v/>
      </c>
      <c r="H51" s="53"/>
      <c r="I51" s="54" t="str">
        <f>IF(H51="","",IF(H51=0,"",(H51/H$6/#REF!)))</f>
        <v/>
      </c>
      <c r="J51" s="352"/>
    </row>
    <row r="52" spans="1:10" s="10" customFormat="1" ht="31.15" customHeight="1" x14ac:dyDescent="0.2">
      <c r="A52" s="208" t="s">
        <v>35</v>
      </c>
      <c r="B52" s="53"/>
      <c r="C52" s="54" t="str">
        <f>IF(B52="","",IF(B52=0,"",(B52/B$6/#REF!)))</f>
        <v/>
      </c>
      <c r="D52" s="53"/>
      <c r="E52" s="54" t="str">
        <f>IF(D52="","",IF(D52=0,"",(D52/D$6/#REF!)))</f>
        <v/>
      </c>
      <c r="F52" s="53"/>
      <c r="G52" s="54" t="str">
        <f>IF(F52="","",IF(F52=0,"",(F52/F$6/#REF!)))</f>
        <v/>
      </c>
      <c r="H52" s="53"/>
      <c r="I52" s="54" t="str">
        <f>IF(H52="","",IF(H52=0,"",(H52/H$6/#REF!)))</f>
        <v/>
      </c>
      <c r="J52" s="352"/>
    </row>
    <row r="53" spans="1:10" s="10" customFormat="1" ht="28.15" customHeight="1" x14ac:dyDescent="0.2">
      <c r="A53" s="274" t="s">
        <v>29</v>
      </c>
      <c r="B53" s="53"/>
      <c r="C53" s="54" t="str">
        <f>IF(B53="","",IF(B53=0,"",(B53/B$6/#REF!)))</f>
        <v/>
      </c>
      <c r="D53" s="53"/>
      <c r="E53" s="54" t="str">
        <f>IF(D53="","",IF(D53=0,"",(D53/D$6/#REF!)))</f>
        <v/>
      </c>
      <c r="F53" s="53"/>
      <c r="G53" s="54" t="str">
        <f>IF(F53="","",IF(F53=0,"",(F53/F$6/#REF!)))</f>
        <v/>
      </c>
      <c r="H53" s="53"/>
      <c r="I53" s="54" t="str">
        <f>IF(H53="","",IF(H53=0,"",(H53/H$6/#REF!)))</f>
        <v/>
      </c>
      <c r="J53" s="352"/>
    </row>
    <row r="54" spans="1:10" s="10" customFormat="1" ht="25.15" customHeight="1" x14ac:dyDescent="0.2">
      <c r="A54" s="208" t="s">
        <v>30</v>
      </c>
      <c r="B54" s="53"/>
      <c r="C54" s="54" t="str">
        <f>IF(B54="","",IF(B54=0,"",(B54/B$6/#REF!)))</f>
        <v/>
      </c>
      <c r="D54" s="55"/>
      <c r="E54" s="54" t="str">
        <f>IF(D54="","",IF(D54=0,"",(D54/D$6/#REF!)))</f>
        <v/>
      </c>
      <c r="F54" s="55"/>
      <c r="G54" s="54" t="str">
        <f>IF(F54="","",IF(F54=0,"",(F54/F$6/#REF!)))</f>
        <v/>
      </c>
      <c r="H54" s="55"/>
      <c r="I54" s="54" t="str">
        <f>IF(H54="","",IF(H54=0,"",(H54/H$6/#REF!)))</f>
        <v/>
      </c>
      <c r="J54" s="352"/>
    </row>
    <row r="55" spans="1:10" s="10" customFormat="1" ht="27.4" customHeight="1" x14ac:dyDescent="0.2">
      <c r="A55" s="274" t="s">
        <v>34</v>
      </c>
      <c r="B55" s="53"/>
      <c r="C55" s="54" t="str">
        <f>IF(B55="","",IF(B55=0,"",(B55/B$6/#REF!)))</f>
        <v/>
      </c>
      <c r="D55" s="79"/>
      <c r="E55" s="54" t="str">
        <f>IF(D55="","",IF(D55=0,"",(D55/D$6/#REF!)))</f>
        <v/>
      </c>
      <c r="F55" s="79"/>
      <c r="G55" s="54" t="str">
        <f>IF(F55="","",IF(F55=0,"",(F55/F$6/#REF!)))</f>
        <v/>
      </c>
      <c r="H55" s="79"/>
      <c r="I55" s="54" t="str">
        <f>IF(H55="","",IF(H55=0,"",(H55/H$6/#REF!)))</f>
        <v/>
      </c>
      <c r="J55" s="352"/>
    </row>
    <row r="56" spans="1:10" s="10" customFormat="1" ht="40.9" customHeight="1" x14ac:dyDescent="0.2">
      <c r="A56" s="275" t="s">
        <v>361</v>
      </c>
      <c r="B56" s="53"/>
      <c r="C56" s="54" t="str">
        <f>IF(B56="","",IF(B56=0,"",(B56/B$6/#REF!)))</f>
        <v/>
      </c>
      <c r="D56" s="79"/>
      <c r="E56" s="54" t="str">
        <f>IF(D56="","",IF(D56=0,"",(D56/D$6/#REF!)))</f>
        <v/>
      </c>
      <c r="F56" s="79"/>
      <c r="G56" s="54" t="str">
        <f>IF(F56="","",IF(F56=0,"",(F56/F$6/#REF!)))</f>
        <v/>
      </c>
      <c r="H56" s="79"/>
      <c r="I56" s="54" t="str">
        <f>IF(H56="","",IF(H56=0,"",(H56/H$6/#REF!)))</f>
        <v/>
      </c>
      <c r="J56" s="352"/>
    </row>
    <row r="57" spans="1:10" s="12" customFormat="1" ht="25.5" customHeight="1" x14ac:dyDescent="0.2">
      <c r="A57" s="276" t="s">
        <v>25</v>
      </c>
      <c r="B57" s="53"/>
      <c r="C57" s="54" t="str">
        <f>IF(B57="","",IF(B57=0,"",(B57/B$6/#REF!)))</f>
        <v/>
      </c>
      <c r="D57" s="55"/>
      <c r="E57" s="54" t="str">
        <f>IF(D57="","",IF(D57=0,"",(D57/D$6/#REF!)))</f>
        <v/>
      </c>
      <c r="F57" s="280"/>
      <c r="G57" s="54" t="str">
        <f>IF(F57="","",IF(F57=0,"",(F57/F$6/#REF!)))</f>
        <v/>
      </c>
      <c r="H57" s="55"/>
      <c r="I57" s="54" t="str">
        <f>IF(H57="","",IF(H57=0,"",(H57/H$6/#REF!)))</f>
        <v/>
      </c>
      <c r="J57" s="355"/>
    </row>
    <row r="58" spans="1:10" s="10" customFormat="1" ht="18" customHeight="1" x14ac:dyDescent="0.2">
      <c r="A58" s="206"/>
      <c r="B58" s="79"/>
      <c r="C58" s="54" t="str">
        <f>IF(B58="","",IF(B58=0,"",(B58/B$6/#REF!)))</f>
        <v/>
      </c>
      <c r="D58" s="79"/>
      <c r="E58" s="54" t="str">
        <f>IF(D58="","",IF(D58=0,"",(D58/D$6/#REF!)))</f>
        <v/>
      </c>
      <c r="F58" s="79"/>
      <c r="G58" s="54" t="str">
        <f>IF(F58="","",IF(F58=0,"",(F58/F$6/#REF!)))</f>
        <v/>
      </c>
      <c r="H58" s="79"/>
      <c r="I58" s="54" t="str">
        <f>IF(H58="","",IF(H58=0,"",(H58/H$6/#REF!)))</f>
        <v/>
      </c>
      <c r="J58" s="352"/>
    </row>
    <row r="59" spans="1:10" s="10" customFormat="1" ht="25.5" customHeight="1" thickBot="1" x14ac:dyDescent="0.25">
      <c r="A59" s="399" t="s">
        <v>118</v>
      </c>
      <c r="B59" s="66">
        <f>SUM(B51:B58)</f>
        <v>0</v>
      </c>
      <c r="C59" s="74" t="str">
        <f>IF(B59="","",IF(B59=0,"",(B59/B$6/#REF!)))</f>
        <v/>
      </c>
      <c r="D59" s="66">
        <f>SUM(D51:D58)</f>
        <v>0</v>
      </c>
      <c r="E59" s="74" t="str">
        <f>IF(D59="","",IF(D59=0,"",(D59/D$6/#REF!)))</f>
        <v/>
      </c>
      <c r="F59" s="66">
        <f>SUM(F51:F58)</f>
        <v>0</v>
      </c>
      <c r="G59" s="54" t="str">
        <f>IF(F59="","",IF(F59=0,"",(F59/F$6/#REF!)))</f>
        <v/>
      </c>
      <c r="H59" s="66">
        <f>SUM(H51:H58)</f>
        <v>0</v>
      </c>
      <c r="I59" s="74" t="str">
        <f>IF(H59="","",IF(H59=0,"",(H59/H$6/#REF!)))</f>
        <v/>
      </c>
      <c r="J59" s="352"/>
    </row>
    <row r="60" spans="1:10" s="10" customFormat="1" ht="37.9" customHeight="1" thickTop="1" x14ac:dyDescent="0.2">
      <c r="A60" s="409" t="s">
        <v>121</v>
      </c>
      <c r="B60" s="291">
        <f>B25-B46+B49-B59</f>
        <v>0</v>
      </c>
      <c r="C60" s="292" t="str">
        <f>IF(B60="","",IF(B60=0,"",(B60/B$6/#REF!)))</f>
        <v/>
      </c>
      <c r="D60" s="291">
        <f>D25-D46+D49-D59</f>
        <v>0</v>
      </c>
      <c r="E60" s="292" t="str">
        <f>IF(D60="","",IF(D60=0,"",(D60/D$6/#REF!)))</f>
        <v/>
      </c>
      <c r="F60" s="291">
        <f>F25-F46+F49-F59</f>
        <v>0</v>
      </c>
      <c r="G60" s="293" t="str">
        <f>IF(F60="","",IF(F60=0,"",(F60/F$6/#REF!)))</f>
        <v/>
      </c>
      <c r="H60" s="291">
        <f>H25-H46+H49-H59</f>
        <v>0</v>
      </c>
      <c r="I60" s="292" t="str">
        <f>IF(H60="","",IF(H60=0,"",(H60/H$6/#REF!)))</f>
        <v/>
      </c>
      <c r="J60" s="352"/>
    </row>
    <row r="61" spans="1:10" s="17" customFormat="1" ht="37.9" customHeight="1" x14ac:dyDescent="0.2">
      <c r="A61" s="147" t="s">
        <v>122</v>
      </c>
      <c r="B61" s="11">
        <f>'Jälkilaskelma 2024'!B62</f>
        <v>0</v>
      </c>
      <c r="C61" s="151" t="str">
        <f>IF(B61="","",IF(B61=0,"",(B61/B$6/#REF!)))</f>
        <v/>
      </c>
      <c r="D61" s="11">
        <f>'Jälkilaskelma 2024'!D62</f>
        <v>0</v>
      </c>
      <c r="E61" s="151" t="str">
        <f>IF(D61="","",IF(D61=0,"",(D61/D$6/#REF!)))</f>
        <v/>
      </c>
      <c r="F61" s="11">
        <f>'Jälkilaskelma 2024'!F62</f>
        <v>0</v>
      </c>
      <c r="G61" s="151" t="str">
        <f>IF(F61="","",IF(F61=0,"",(F61/F$6/#REF!)))</f>
        <v/>
      </c>
      <c r="H61" s="11">
        <f>'Jälkilaskelma 2024'!H62</f>
        <v>0</v>
      </c>
      <c r="I61" s="151" t="str">
        <f>IF(H61="","",IF(H61=0,"",(H61/H$6/#REF!)))</f>
        <v/>
      </c>
      <c r="J61" s="349"/>
    </row>
    <row r="62" spans="1:10" s="10" customFormat="1" ht="37.9" customHeight="1" x14ac:dyDescent="0.2">
      <c r="A62" s="421" t="s">
        <v>194</v>
      </c>
      <c r="B62" s="294">
        <f>B60+B61</f>
        <v>0</v>
      </c>
      <c r="C62" s="161" t="str">
        <f>IF(B62="","",IF(B62=0,"",(B62/B$6/#REF!)))</f>
        <v/>
      </c>
      <c r="D62" s="294">
        <f>D60+D61</f>
        <v>0</v>
      </c>
      <c r="E62" s="161" t="str">
        <f>IF(D62="","",IF(D62=0,"",(D62/D$6/#REF!)))</f>
        <v/>
      </c>
      <c r="F62" s="294">
        <f>F60+F61</f>
        <v>0</v>
      </c>
      <c r="G62" s="161" t="str">
        <f>IF(F62="","",IF(F62=0,"",(F62/F$6/#REF!)))</f>
        <v/>
      </c>
      <c r="H62" s="294">
        <f>H60+H61</f>
        <v>0</v>
      </c>
      <c r="I62" s="161" t="str">
        <f>IF(H62="","",IF(H62=0,"",(H62/H$6/#REF!)))</f>
        <v/>
      </c>
      <c r="J62" s="352"/>
    </row>
    <row r="63" spans="1:10" s="10" customFormat="1" ht="45.6" customHeight="1" thickBot="1" x14ac:dyDescent="0.3">
      <c r="A63" s="379" t="s">
        <v>414</v>
      </c>
      <c r="B63" s="48"/>
      <c r="C63" s="76"/>
      <c r="D63" s="48"/>
      <c r="E63" s="76"/>
      <c r="F63" s="48"/>
      <c r="G63" s="76"/>
      <c r="H63" s="48"/>
      <c r="I63" s="76"/>
      <c r="J63" s="352"/>
    </row>
    <row r="64" spans="1:10" s="10" customFormat="1" ht="25.15" customHeight="1" thickTop="1" x14ac:dyDescent="0.2">
      <c r="A64" s="276" t="s">
        <v>15</v>
      </c>
      <c r="B64" s="50"/>
      <c r="C64" s="54" t="str">
        <f>IF(B64="","",IF(B64=0,"",(B64/B$6/#REF!)))</f>
        <v/>
      </c>
      <c r="D64" s="50"/>
      <c r="E64" s="44" t="str">
        <f>IF(D64="","",IF(D64=0,"",(D64/D$6/#REF!)))</f>
        <v/>
      </c>
      <c r="F64" s="50"/>
      <c r="G64" s="54" t="str">
        <f>IF(F64="","",IF(F64=0,"",(F64/F$6/#REF!)))</f>
        <v/>
      </c>
      <c r="H64" s="50"/>
      <c r="I64" s="54" t="str">
        <f>IF(H64="","",IF(H64=0,"",(H64/H$6/#REF!)))</f>
        <v/>
      </c>
      <c r="J64" s="352"/>
    </row>
    <row r="65" spans="1:10" s="10" customFormat="1" ht="25.15" customHeight="1" x14ac:dyDescent="0.2">
      <c r="A65" s="284" t="s">
        <v>16</v>
      </c>
      <c r="B65" s="53"/>
      <c r="C65" s="54" t="str">
        <f>IF(B65="","",IF(B65=0,"",(B65/B$6/#REF!)))</f>
        <v/>
      </c>
      <c r="D65" s="53"/>
      <c r="E65" s="54" t="str">
        <f>IF(D65="","",IF(D65=0,"",(D65/D$6/#REF!)))</f>
        <v/>
      </c>
      <c r="F65" s="53"/>
      <c r="G65" s="54" t="str">
        <f>IF(F65="","",IF(F65=0,"",(F65/F$6/#REF!)))</f>
        <v/>
      </c>
      <c r="H65" s="53"/>
      <c r="I65" s="54" t="str">
        <f>IF(H65="","",IF(H65=0,"",(H65/H$6/#REF!)))</f>
        <v/>
      </c>
      <c r="J65" s="352"/>
    </row>
    <row r="66" spans="1:10" s="10" customFormat="1" ht="25.15" customHeight="1" x14ac:dyDescent="0.2">
      <c r="A66" s="389" t="s">
        <v>195</v>
      </c>
      <c r="B66" s="68">
        <f>SUM(B64:B65)</f>
        <v>0</v>
      </c>
      <c r="C66" s="44" t="str">
        <f>IF(B66="","",IF(B66=0,"",(B66/B$6/#REF!)))</f>
        <v/>
      </c>
      <c r="D66" s="68">
        <f>SUM(D64:D65)</f>
        <v>0</v>
      </c>
      <c r="E66" s="44" t="str">
        <f>IF(D66="","",IF(D66=0,"",(D66/D$6/#REF!)))</f>
        <v/>
      </c>
      <c r="F66" s="68">
        <f>SUM(F64:F65)</f>
        <v>0</v>
      </c>
      <c r="G66" s="44" t="str">
        <f>IF(F66="","",IF(F66=0,"",(F66/F$6/#REF!)))</f>
        <v/>
      </c>
      <c r="H66" s="68">
        <f>SUM(H64:H65)</f>
        <v>0</v>
      </c>
      <c r="I66" s="44" t="str">
        <f>IF(H66="","",IF(H66=0,"",(H66/H$6/#REF!)))</f>
        <v/>
      </c>
      <c r="J66" s="352"/>
    </row>
    <row r="67" spans="1:10" ht="36.6" customHeight="1" x14ac:dyDescent="0.2">
      <c r="A67" s="396" t="s">
        <v>17</v>
      </c>
      <c r="B67" s="69"/>
      <c r="C67" s="64"/>
      <c r="D67" s="69"/>
      <c r="E67" s="64"/>
      <c r="F67" s="69"/>
      <c r="G67" s="64"/>
      <c r="H67" s="69"/>
      <c r="I67" s="64"/>
    </row>
    <row r="68" spans="1:10" s="10" customFormat="1" ht="25.15" customHeight="1" x14ac:dyDescent="0.2">
      <c r="A68" s="208" t="s">
        <v>192</v>
      </c>
      <c r="B68" s="53"/>
      <c r="C68" s="54" t="str">
        <f>IF(B68="","",IF(B68=0,"",(B68/B$6/#REF!)))</f>
        <v/>
      </c>
      <c r="D68" s="53"/>
      <c r="E68" s="54" t="str">
        <f>IF(D68="","",IF(D68=0,"",(D68/D$6/#REF!)))</f>
        <v/>
      </c>
      <c r="F68" s="53"/>
      <c r="G68" s="54" t="str">
        <f>IF(F68="","",IF(F68=0,"",(F68/F$6/#REF!)))</f>
        <v/>
      </c>
      <c r="H68" s="53"/>
      <c r="I68" s="54" t="str">
        <f>IF(H68="","",IF(H68=0,"",(H68/H$6/#REF!)))</f>
        <v/>
      </c>
      <c r="J68" s="352"/>
    </row>
    <row r="69" spans="1:10" s="10" customFormat="1" ht="31.15" customHeight="1" x14ac:dyDescent="0.2">
      <c r="A69" s="208" t="s">
        <v>35</v>
      </c>
      <c r="B69" s="53"/>
      <c r="C69" s="44" t="str">
        <f>IF(B69="","",IF(B69=0,"",(B69/B$6/#REF!)))</f>
        <v/>
      </c>
      <c r="D69" s="53"/>
      <c r="E69" s="54" t="str">
        <f>IF(D69="","",IF(D69=0,"",(D69/D$6/#REF!)))</f>
        <v/>
      </c>
      <c r="F69" s="53"/>
      <c r="G69" s="54" t="str">
        <f>IF(F69="","",IF(F69=0,"",(F69/F$6/#REF!)))</f>
        <v/>
      </c>
      <c r="H69" s="53"/>
      <c r="I69" s="54" t="str">
        <f>IF(H69="","",IF(H69=0,"",(H69/H$6/#REF!)))</f>
        <v/>
      </c>
      <c r="J69" s="352"/>
    </row>
    <row r="70" spans="1:10" s="10" customFormat="1" ht="25.15" customHeight="1" x14ac:dyDescent="0.2">
      <c r="A70" s="274" t="s">
        <v>29</v>
      </c>
      <c r="B70" s="53"/>
      <c r="C70" s="42" t="str">
        <f>IF(B70="","",IF(B70=0,"",(B70/B$6/#REF!)))</f>
        <v/>
      </c>
      <c r="D70" s="53"/>
      <c r="E70" s="54" t="str">
        <f>IF(D70="","",IF(D70=0,"",(D70/D$6/#REF!)))</f>
        <v/>
      </c>
      <c r="F70" s="53"/>
      <c r="G70" s="54" t="str">
        <f>IF(F70="","",IF(F70=0,"",(F70/F$6/#REF!)))</f>
        <v/>
      </c>
      <c r="H70" s="53"/>
      <c r="I70" s="54" t="str">
        <f>IF(H70="","",IF(H70=0,"",(H70/H$6/#REF!)))</f>
        <v/>
      </c>
      <c r="J70" s="352"/>
    </row>
    <row r="71" spans="1:10" s="10" customFormat="1" ht="25.15" customHeight="1" x14ac:dyDescent="0.2">
      <c r="A71" s="208" t="s">
        <v>30</v>
      </c>
      <c r="B71" s="53"/>
      <c r="C71" s="54" t="str">
        <f>IF(B71="","",IF(B71=0,"",(B71/B$6/#REF!)))</f>
        <v/>
      </c>
      <c r="D71" s="55"/>
      <c r="E71" s="54" t="str">
        <f>IF(D71="","",IF(D71=0,"",(D71/D$6/#REF!)))</f>
        <v/>
      </c>
      <c r="F71" s="55"/>
      <c r="G71" s="54" t="str">
        <f>IF(F71="","",IF(F71=0,"",(F71/F$6/#REF!)))</f>
        <v/>
      </c>
      <c r="H71" s="55"/>
      <c r="I71" s="54" t="str">
        <f>IF(H71="","",IF(H71=0,"",(H71/H$6/#REF!)))</f>
        <v/>
      </c>
      <c r="J71" s="352"/>
    </row>
    <row r="72" spans="1:10" s="10" customFormat="1" ht="33" customHeight="1" x14ac:dyDescent="0.2">
      <c r="A72" s="155" t="s">
        <v>34</v>
      </c>
      <c r="B72" s="53"/>
      <c r="C72" s="54" t="str">
        <f>IF(B72="","",IF(B72=0,"",(B72/B$6/#REF!)))</f>
        <v/>
      </c>
      <c r="D72" s="79"/>
      <c r="E72" s="54" t="str">
        <f>IF(D72="","",IF(D72=0,"",(D72/D$6/#REF!)))</f>
        <v/>
      </c>
      <c r="F72" s="79"/>
      <c r="G72" s="54" t="str">
        <f>IF(F72="","",IF(F72=0,"",(F72/F$6/#REF!)))</f>
        <v/>
      </c>
      <c r="H72" s="79"/>
      <c r="I72" s="54" t="str">
        <f>IF(H72="","",IF(H72=0,"",(H72/H$6/#REF!)))</f>
        <v/>
      </c>
      <c r="J72" s="352"/>
    </row>
    <row r="73" spans="1:10" s="10" customFormat="1" ht="34.15" customHeight="1" x14ac:dyDescent="0.2">
      <c r="A73" s="275" t="s">
        <v>361</v>
      </c>
      <c r="B73" s="53"/>
      <c r="C73" s="54" t="str">
        <f>IF(B73="","",IF(B73=0,"",(B73/B$6/#REF!)))</f>
        <v/>
      </c>
      <c r="D73" s="79"/>
      <c r="E73" s="54" t="str">
        <f>IF(D73="","",IF(D73=0,"",(D73/D$6/#REF!)))</f>
        <v/>
      </c>
      <c r="F73" s="79"/>
      <c r="G73" s="54" t="str">
        <f>IF(F73="","",IF(F73=0,"",(F73/F$6/#REF!)))</f>
        <v/>
      </c>
      <c r="H73" s="79"/>
      <c r="I73" s="54" t="str">
        <f>IF(H73="","",IF(H73=0,"",(H73/H$6/#REF!)))</f>
        <v/>
      </c>
      <c r="J73" s="352"/>
    </row>
    <row r="74" spans="1:10" s="10" customFormat="1" ht="25.15" customHeight="1" x14ac:dyDescent="0.2">
      <c r="A74" s="276" t="s">
        <v>25</v>
      </c>
      <c r="B74" s="53"/>
      <c r="C74" s="54" t="str">
        <f>IF(B74="","",IF(B74=0,"",(B74/B$6/#REF!)))</f>
        <v/>
      </c>
      <c r="D74" s="53"/>
      <c r="E74" s="54" t="str">
        <f>IF(D74="","",IF(D74=0,"",(D74/D$6/#REF!)))</f>
        <v/>
      </c>
      <c r="F74" s="53"/>
      <c r="G74" s="54" t="str">
        <f>IF(F74="","",IF(F74=0,"",(F74/F$6/#REF!)))</f>
        <v/>
      </c>
      <c r="H74" s="53"/>
      <c r="I74" s="54" t="str">
        <f>IF(H74="","",IF(H74=0,"",(H74/H$6/#REF!)))</f>
        <v/>
      </c>
      <c r="J74" s="352"/>
    </row>
    <row r="75" spans="1:10" s="10" customFormat="1" ht="17.45" customHeight="1" x14ac:dyDescent="0.2">
      <c r="A75" s="207"/>
      <c r="B75" s="79"/>
      <c r="C75" s="54" t="str">
        <f>IF(B75="","",IF(B75=0,"",(B75/B$6/#REF!)))</f>
        <v/>
      </c>
      <c r="D75" s="79"/>
      <c r="E75" s="54" t="str">
        <f>IF(D75="","",IF(D75=0,"",(D75/D$6/#REF!)))</f>
        <v/>
      </c>
      <c r="F75" s="79"/>
      <c r="G75" s="54" t="str">
        <f>IF(F75="","",IF(F75=0,"",(F75/F$6/#REF!)))</f>
        <v/>
      </c>
      <c r="H75" s="79"/>
      <c r="I75" s="54" t="str">
        <f>IF(H75="","",IF(H75=0,"",(H75/H$6/#REF!)))</f>
        <v/>
      </c>
      <c r="J75" s="352"/>
    </row>
    <row r="76" spans="1:10" s="10" customFormat="1" ht="33.6" customHeight="1" thickBot="1" x14ac:dyDescent="0.25">
      <c r="A76" s="401" t="s">
        <v>118</v>
      </c>
      <c r="B76" s="66">
        <f>SUM(B68:B75)</f>
        <v>0</v>
      </c>
      <c r="C76" s="74" t="str">
        <f>IF(B76="","",IF(B76=0,"",(B76/B$6/#REF!)))</f>
        <v/>
      </c>
      <c r="D76" s="66">
        <f>SUM(D68:D75)</f>
        <v>0</v>
      </c>
      <c r="E76" s="74" t="str">
        <f>IF(D76="","",IF(D76=0,"",(D76/D$6/#REF!)))</f>
        <v/>
      </c>
      <c r="F76" s="73">
        <f>SUM(F68:F75)</f>
        <v>0</v>
      </c>
      <c r="G76" s="54" t="str">
        <f>IF(F76="","",IF(F76=0,"",(F76/F$6/#REF!)))</f>
        <v/>
      </c>
      <c r="H76" s="73">
        <f>SUM(H68:H75)</f>
        <v>0</v>
      </c>
      <c r="I76" s="74" t="str">
        <f>IF(H76="","",IF(H76=0,"",(H76/H$6/#REF!)))</f>
        <v/>
      </c>
      <c r="J76" s="352"/>
    </row>
    <row r="77" spans="1:10" s="12" customFormat="1" ht="31.15" customHeight="1" thickTop="1" x14ac:dyDescent="0.2">
      <c r="A77" s="409" t="s">
        <v>196</v>
      </c>
      <c r="B77" s="136">
        <f>B66-B76</f>
        <v>0</v>
      </c>
      <c r="C77" s="42" t="str">
        <f>IF(B77="","",IF(B77=0,"",(B77/B$6/#REF!)))</f>
        <v/>
      </c>
      <c r="D77" s="136">
        <f>D66-D76</f>
        <v>0</v>
      </c>
      <c r="E77" s="42" t="str">
        <f>IF(D77="","",IF(D77=0,"",(D77/D$6/#REF!)))</f>
        <v/>
      </c>
      <c r="F77" s="136">
        <f>F66-F76</f>
        <v>0</v>
      </c>
      <c r="G77" s="236" t="str">
        <f>IF(F77="","",IF(F77=0,"",(F77/F$6/#REF!)))</f>
        <v/>
      </c>
      <c r="H77" s="136">
        <f>H66-H76</f>
        <v>0</v>
      </c>
      <c r="I77" s="42" t="str">
        <f>IF(H77="","",IF(H77=0,"",(H77/H$6/#REF!)))</f>
        <v/>
      </c>
      <c r="J77" s="355"/>
    </row>
    <row r="78" spans="1:10" s="10" customFormat="1" ht="31.15" customHeight="1" x14ac:dyDescent="0.2">
      <c r="A78" s="286" t="s">
        <v>197</v>
      </c>
      <c r="B78" s="53">
        <f>'Jälkilaskelma 2024'!B79</f>
        <v>0</v>
      </c>
      <c r="C78" s="54" t="str">
        <f>IF(B78="","",IF(B78=0,"",(B78/B$6/#REF!)))</f>
        <v/>
      </c>
      <c r="D78" s="53">
        <f>'Jälkilaskelma 2024'!D79</f>
        <v>0</v>
      </c>
      <c r="E78" s="54" t="str">
        <f>IF(D78="","",IF(D78=0,"",(D78/D$6/#REF!)))</f>
        <v/>
      </c>
      <c r="F78" s="53">
        <f>'Jälkilaskelma 2024'!F79</f>
        <v>0</v>
      </c>
      <c r="G78" s="54" t="str">
        <f>IF(F78="","",IF(F78=0,"",(F78/F$6/#REF!)))</f>
        <v/>
      </c>
      <c r="H78" s="53">
        <f>'Jälkilaskelma 2024'!H79</f>
        <v>0</v>
      </c>
      <c r="I78" s="54" t="str">
        <f>IF(H78="","",IF(H78=0,"",(H78/H$6/#REF!)))</f>
        <v/>
      </c>
      <c r="J78" s="352"/>
    </row>
    <row r="79" spans="1:10" s="10" customFormat="1" ht="31.15" customHeight="1" x14ac:dyDescent="0.2">
      <c r="A79" s="410" t="s">
        <v>198</v>
      </c>
      <c r="B79" s="137">
        <f>B77+B78</f>
        <v>0</v>
      </c>
      <c r="C79" s="44" t="str">
        <f>IF(B79="","",IF(B79=0,"",(B79/B$6/#REF!)))</f>
        <v/>
      </c>
      <c r="D79" s="137">
        <f>D77+D78</f>
        <v>0</v>
      </c>
      <c r="E79" s="44" t="str">
        <f>IF(D79="","",IF(D79=0,"",(D79/D$6/#REF!)))</f>
        <v/>
      </c>
      <c r="F79" s="137">
        <f>F77+F78</f>
        <v>0</v>
      </c>
      <c r="G79" s="44" t="str">
        <f>IF(F79="","",IF(F79=0,"",(F79/F$6/#REF!)))</f>
        <v/>
      </c>
      <c r="H79" s="137">
        <f>H77+H78</f>
        <v>0</v>
      </c>
      <c r="I79" s="44" t="str">
        <f>IF(H79="","",IF(H79=0,"",(H79/H$6/#REF!)))</f>
        <v/>
      </c>
      <c r="J79" s="352"/>
    </row>
    <row r="80" spans="1:10" s="10" customFormat="1" ht="56.45" customHeight="1" thickBot="1" x14ac:dyDescent="0.3">
      <c r="A80" s="379" t="s">
        <v>44</v>
      </c>
      <c r="B80" s="48"/>
      <c r="C80" s="76"/>
      <c r="D80" s="48"/>
      <c r="E80" s="76"/>
      <c r="F80" s="48"/>
      <c r="G80" s="76"/>
      <c r="H80" s="48"/>
      <c r="I80" s="76"/>
      <c r="J80" s="352"/>
    </row>
    <row r="81" spans="1:10" s="13" customFormat="1" ht="31.9" customHeight="1" thickTop="1" x14ac:dyDescent="0.2">
      <c r="A81" s="67" t="s">
        <v>22</v>
      </c>
      <c r="B81" s="41"/>
      <c r="C81" s="64"/>
      <c r="D81" s="41"/>
      <c r="E81" s="64"/>
      <c r="F81" s="41"/>
      <c r="G81" s="64"/>
      <c r="H81" s="41"/>
      <c r="I81" s="64"/>
      <c r="J81" s="356"/>
    </row>
    <row r="82" spans="1:10" s="10" customFormat="1" ht="34.15" customHeight="1" x14ac:dyDescent="0.2">
      <c r="A82" s="145" t="s">
        <v>199</v>
      </c>
      <c r="B82" s="53"/>
      <c r="C82" s="54" t="str">
        <f>IF(B82="","",IF(B82=0,"",(B82/B$6/#REF!)))</f>
        <v/>
      </c>
      <c r="D82" s="53"/>
      <c r="E82" s="44" t="str">
        <f>IF(D82="","",IF(D82=0,"",(D82/D$6/#REF!)))</f>
        <v/>
      </c>
      <c r="F82" s="53"/>
      <c r="G82" s="54" t="str">
        <f>IF(F82="","",IF(F82=0,"",(F82/F$6/#REF!)))</f>
        <v/>
      </c>
      <c r="H82" s="53"/>
      <c r="I82" s="54" t="str">
        <f>IF(H82="","",IF(H82=0,"",(H82/H$6/#REF!)))</f>
        <v/>
      </c>
      <c r="J82" s="352"/>
    </row>
    <row r="83" spans="1:10" s="10" customFormat="1" ht="36.4" customHeight="1" x14ac:dyDescent="0.2">
      <c r="A83" s="149" t="s">
        <v>27</v>
      </c>
      <c r="B83" s="79"/>
      <c r="C83" s="54" t="str">
        <f>IF(B83="","",IF(B83=0,"",(B83/B$6/#REF!)))</f>
        <v/>
      </c>
      <c r="D83" s="71"/>
      <c r="E83" s="54" t="str">
        <f>IF(D83="","",IF(D83=0,"",(D83/D$6/#REF!)))</f>
        <v/>
      </c>
      <c r="F83" s="71"/>
      <c r="G83" s="54" t="str">
        <f>IF(F83="","",IF(F83=0,"",(F83/F$6/#REF!)))</f>
        <v/>
      </c>
      <c r="H83" s="71"/>
      <c r="I83" s="54" t="str">
        <f>IF(H83="","",IF(H83=0,"",(H83/H$6/#REF!)))</f>
        <v/>
      </c>
      <c r="J83" s="352"/>
    </row>
    <row r="84" spans="1:10" s="10" customFormat="1" ht="30.6" customHeight="1" x14ac:dyDescent="0.2">
      <c r="A84" s="404" t="s">
        <v>117</v>
      </c>
      <c r="B84" s="68">
        <f>SUM(B82:B83)</f>
        <v>0</v>
      </c>
      <c r="C84" s="44" t="str">
        <f>IF(B84="","",IF(B84=0,"",(B84/B$6/#REF!)))</f>
        <v/>
      </c>
      <c r="D84" s="68">
        <f>SUM(D82:D83)</f>
        <v>0</v>
      </c>
      <c r="E84" s="44" t="str">
        <f>IF(D84="","",IF(D84=0,"",(D84/D$6/#REF!)))</f>
        <v/>
      </c>
      <c r="F84" s="68">
        <f>SUM(F82:F83)</f>
        <v>0</v>
      </c>
      <c r="G84" s="44" t="str">
        <f>IF(F84="","",IF(F84=0,"",(F84/F$6/#REF!)))</f>
        <v/>
      </c>
      <c r="H84" s="68">
        <f>SUM(H82:H83)</f>
        <v>0</v>
      </c>
      <c r="I84" s="44" t="str">
        <f>IF(H84="","",IF(H84=0,"",(H84/H$6/#REF!)))</f>
        <v/>
      </c>
      <c r="J84" s="352"/>
    </row>
    <row r="85" spans="1:10" s="10" customFormat="1" ht="32.450000000000003" customHeight="1" x14ac:dyDescent="0.2">
      <c r="A85" s="394" t="s">
        <v>23</v>
      </c>
      <c r="B85"/>
      <c r="C85"/>
      <c r="D85"/>
      <c r="E85"/>
      <c r="F85"/>
      <c r="G85"/>
      <c r="H85"/>
      <c r="I85"/>
      <c r="J85" s="352"/>
    </row>
    <row r="86" spans="1:10" s="10" customFormat="1" ht="33" customHeight="1" x14ac:dyDescent="0.2">
      <c r="A86" s="150" t="s">
        <v>200</v>
      </c>
      <c r="B86" s="11"/>
      <c r="C86" s="54" t="str">
        <f>IF(B86="","",IF(B86=0,"",(B86/B$6/#REF!)))</f>
        <v/>
      </c>
      <c r="D86" s="11"/>
      <c r="E86" s="54" t="str">
        <f>IF(D86="","",IF(D86=0,"",(D86/D$6/#REF!)))</f>
        <v/>
      </c>
      <c r="F86" s="11"/>
      <c r="G86" s="54" t="str">
        <f>IF(F86="","",IF(F86=0,"",(F86/F$6/#REF!)))</f>
        <v/>
      </c>
      <c r="H86" s="11"/>
      <c r="I86" s="54" t="str">
        <f>IF(H86="","",IF(H86=0,"",(H86/H$6/#REF!)))</f>
        <v/>
      </c>
      <c r="J86" s="352"/>
    </row>
    <row r="87" spans="1:10" s="10" customFormat="1" ht="33" customHeight="1" x14ac:dyDescent="0.2">
      <c r="A87" s="150" t="s">
        <v>201</v>
      </c>
      <c r="B87" s="11"/>
      <c r="C87" s="54" t="str">
        <f>IF(B87="","",IF(B87=0,"",(B87/B$6/#REF!)))</f>
        <v/>
      </c>
      <c r="D87" s="53"/>
      <c r="E87" s="54" t="str">
        <f>IF(D87="","",IF(D87=0,"",(D87/D$6/#REF!)))</f>
        <v/>
      </c>
      <c r="F87" s="53"/>
      <c r="G87" s="54" t="str">
        <f>IF(F87="","",IF(F87=0,"",(F87/F$6/#REF!)))</f>
        <v/>
      </c>
      <c r="H87" s="53"/>
      <c r="I87" s="54" t="str">
        <f>IF(H87="","",IF(H87=0,"",(H87/H$6/#REF!)))</f>
        <v/>
      </c>
      <c r="J87" s="352"/>
    </row>
    <row r="88" spans="1:10" s="10" customFormat="1" ht="33" customHeight="1" x14ac:dyDescent="0.2">
      <c r="A88" s="152" t="s">
        <v>368</v>
      </c>
      <c r="B88" s="11"/>
      <c r="C88" s="54" t="str">
        <f>IF(B88="","",IF(B88=0,"",(B88/B$6/#REF!)))</f>
        <v/>
      </c>
      <c r="D88" s="11"/>
      <c r="E88" s="54" t="str">
        <f>IF(D88="","",IF(D88=0,"",(D88/D$6/#REF!)))</f>
        <v/>
      </c>
      <c r="F88" s="11"/>
      <c r="G88" s="54" t="str">
        <f>IF(F88="","",IF(F88=0,"",(F88/F$6/#REF!)))</f>
        <v/>
      </c>
      <c r="H88" s="11"/>
      <c r="I88" s="54" t="str">
        <f>IF(H88="","",IF(H88=0,"",(H88/H$6/#REF!)))</f>
        <v/>
      </c>
      <c r="J88" s="352"/>
    </row>
    <row r="89" spans="1:10" s="10" customFormat="1" ht="33" customHeight="1" x14ac:dyDescent="0.2">
      <c r="A89" s="153" t="s">
        <v>202</v>
      </c>
      <c r="B89" s="11"/>
      <c r="C89" s="54" t="str">
        <f>IF(B89="","",IF(B89=0,"",(B89/B$6/#REF!)))</f>
        <v/>
      </c>
      <c r="D89" s="154"/>
      <c r="E89" s="54" t="str">
        <f>IF(D89="","",IF(D89=0,"",(D89/D$6/#REF!)))</f>
        <v/>
      </c>
      <c r="F89" s="154"/>
      <c r="G89" s="54" t="str">
        <f>IF(F89="","",IF(F89=0,"",(F89/F$6/#REF!)))</f>
        <v/>
      </c>
      <c r="H89" s="154"/>
      <c r="I89" s="54" t="str">
        <f>IF(H89="","",IF(H89=0,"",(H89/H$6/#REF!)))</f>
        <v/>
      </c>
      <c r="J89" s="352"/>
    </row>
    <row r="90" spans="1:10" s="10" customFormat="1" ht="14.45" customHeight="1" x14ac:dyDescent="0.2">
      <c r="A90" s="155"/>
      <c r="B90" s="79"/>
      <c r="C90" s="54" t="str">
        <f>IF(B90="","",IF(B90=0,"",(B90/B$6/#REF!)))</f>
        <v/>
      </c>
      <c r="D90" s="79"/>
      <c r="E90" s="54" t="str">
        <f>IF(D90="","",IF(D90=0,"",(D90/D$6/#REF!)))</f>
        <v/>
      </c>
      <c r="F90" s="79"/>
      <c r="G90" s="54" t="str">
        <f>IF(F90="","",IF(F90=0,"",(F90/F$6/#REF!)))</f>
        <v/>
      </c>
      <c r="H90" s="79"/>
      <c r="I90" s="54" t="str">
        <f>IF(H90="","",IF(H90=0,"",(H90/H$6/#REF!)))</f>
        <v/>
      </c>
      <c r="J90" s="352"/>
    </row>
    <row r="91" spans="1:10" s="10" customFormat="1" ht="32.450000000000003" customHeight="1" thickBot="1" x14ac:dyDescent="0.25">
      <c r="A91" s="404" t="s">
        <v>128</v>
      </c>
      <c r="B91" s="66">
        <f>SUM(B86:B90)</f>
        <v>0</v>
      </c>
      <c r="C91" s="74" t="str">
        <f>IF(B91="","",IF(B91=0,"",(B91/B$6/#REF!)))</f>
        <v/>
      </c>
      <c r="D91" s="66">
        <f>SUM(D86:D90)</f>
        <v>0</v>
      </c>
      <c r="E91" s="74" t="str">
        <f>IF(D91="","",IF(D91=0,"",(D91/D$6/#REF!)))</f>
        <v/>
      </c>
      <c r="F91" s="73">
        <f>SUM(F86:F90)</f>
        <v>0</v>
      </c>
      <c r="G91" s="54" t="str">
        <f>IF(F91="","",IF(F91=0,"",(F91/F$6/#REF!)))</f>
        <v/>
      </c>
      <c r="H91" s="73">
        <f>SUM(H86:H90)</f>
        <v>0</v>
      </c>
      <c r="I91" s="74" t="str">
        <f>IF(H91="","",IF(H91=0,"",(H91/H$6/#REF!)))</f>
        <v/>
      </c>
      <c r="J91" s="352"/>
    </row>
    <row r="92" spans="1:10" s="10" customFormat="1" ht="37.15" customHeight="1" thickTop="1" x14ac:dyDescent="0.2">
      <c r="A92" s="408" t="s">
        <v>76</v>
      </c>
      <c r="B92" s="138">
        <f>B84-B91</f>
        <v>0</v>
      </c>
      <c r="C92" s="42" t="str">
        <f>IF(B92="","",IF(B92=0,"",(B92/B$6/#REF!)))</f>
        <v/>
      </c>
      <c r="D92" s="138">
        <f>D84-D91</f>
        <v>0</v>
      </c>
      <c r="E92" s="42" t="str">
        <f>IF(D92="","",IF(D92=0,"",(D92/D$6/#REF!)))</f>
        <v/>
      </c>
      <c r="F92" s="138">
        <f>F84-F91</f>
        <v>0</v>
      </c>
      <c r="G92" s="236" t="str">
        <f>IF(F92="","",IF(F92=0,"",(F92/F$6/#REF!)))</f>
        <v/>
      </c>
      <c r="H92" s="138">
        <f>H84-H91</f>
        <v>0</v>
      </c>
      <c r="I92" s="42" t="str">
        <f>IF(H92="","",IF(H92=0,"",(H92/H$6/#REF!)))</f>
        <v/>
      </c>
      <c r="J92" s="352"/>
    </row>
    <row r="93" spans="1:10" s="10" customFormat="1" ht="37.15" customHeight="1" x14ac:dyDescent="0.2">
      <c r="A93" s="157" t="s">
        <v>360</v>
      </c>
      <c r="B93" s="53">
        <f>'Jälkilaskelma 2024'!B94</f>
        <v>0</v>
      </c>
      <c r="C93" s="54" t="str">
        <f>IF(B93="","",IF(B93=0,"",(B93/B$6/#REF!)))</f>
        <v/>
      </c>
      <c r="D93" s="53">
        <f>'Jälkilaskelma 2024'!D94</f>
        <v>0</v>
      </c>
      <c r="E93" s="54" t="str">
        <f>IF(D93="","",IF(D93=0,"",(D93/D$6/#REF!)))</f>
        <v/>
      </c>
      <c r="F93" s="53">
        <f>'Jälkilaskelma 2024'!F94</f>
        <v>0</v>
      </c>
      <c r="G93" s="54" t="str">
        <f>IF(F93="","",IF(F93=0,"",(F93/F$6/#REF!)))</f>
        <v/>
      </c>
      <c r="H93" s="53">
        <f>'Jälkilaskelma 2024'!H94</f>
        <v>0</v>
      </c>
      <c r="I93" s="54" t="str">
        <f>IF(H93="","",IF(H93=0,"",(H93/H$6/#REF!)))</f>
        <v/>
      </c>
      <c r="J93" s="352"/>
    </row>
    <row r="94" spans="1:10" s="10" customFormat="1" ht="37.15" customHeight="1" x14ac:dyDescent="0.2">
      <c r="A94" s="407" t="s">
        <v>203</v>
      </c>
      <c r="B94" s="137">
        <f>B92+B93</f>
        <v>0</v>
      </c>
      <c r="C94" s="44" t="str">
        <f>IF(B94="","",IF(B94=0,"",(B94/B$6/#REF!)))</f>
        <v/>
      </c>
      <c r="D94" s="137">
        <f>D92+D93</f>
        <v>0</v>
      </c>
      <c r="E94" s="54" t="str">
        <f>IF(D94="","",IF(D94=0,"",(D94/D$6/#REF!)))</f>
        <v/>
      </c>
      <c r="F94" s="137">
        <f>F92+F93</f>
        <v>0</v>
      </c>
      <c r="G94" s="54" t="str">
        <f>IF(F94="","",IF(F94=0,"",(F94/F$6/#REF!)))</f>
        <v/>
      </c>
      <c r="H94" s="137">
        <f>H92+H93</f>
        <v>0</v>
      </c>
      <c r="I94" s="54" t="str">
        <f>IF(H94="","",IF(H94=0,"",(H94/H$6/#REF!)))</f>
        <v/>
      </c>
      <c r="J94" s="352"/>
    </row>
    <row r="95" spans="1:10" s="10" customFormat="1" ht="78" customHeight="1" thickBot="1" x14ac:dyDescent="0.3">
      <c r="A95" s="380" t="s">
        <v>109</v>
      </c>
      <c r="B95" s="201"/>
      <c r="C95" s="201"/>
      <c r="D95" s="201"/>
      <c r="E95" s="196"/>
      <c r="F95" s="201"/>
      <c r="G95" s="196"/>
      <c r="H95" s="201"/>
      <c r="I95" s="196"/>
      <c r="J95" s="352"/>
    </row>
    <row r="96" spans="1:10" s="10" customFormat="1" ht="38.450000000000003" customHeight="1" thickTop="1" x14ac:dyDescent="0.2">
      <c r="A96" s="287" t="s">
        <v>106</v>
      </c>
      <c r="B96" s="144">
        <f>'Jälkilaskelma 2024'!B103</f>
        <v>0</v>
      </c>
      <c r="C96" s="64"/>
      <c r="D96" s="144">
        <f>'Jälkilaskelma 2024'!D103</f>
        <v>0</v>
      </c>
      <c r="E96" s="237"/>
      <c r="F96" s="144">
        <f>'Jälkilaskelma 2024'!F103</f>
        <v>0</v>
      </c>
      <c r="G96" s="237"/>
      <c r="H96" s="144">
        <f>'Jälkilaskelma 2024'!H103</f>
        <v>0</v>
      </c>
      <c r="I96" s="64"/>
      <c r="J96" s="352"/>
    </row>
    <row r="97" spans="1:10" s="436" customFormat="1" ht="45.6" customHeight="1" x14ac:dyDescent="0.2">
      <c r="A97" s="145" t="s">
        <v>416</v>
      </c>
      <c r="B97" s="79"/>
      <c r="C97" s="80"/>
      <c r="D97" s="79"/>
      <c r="E97" s="80"/>
      <c r="F97" s="79"/>
      <c r="G97" s="80"/>
      <c r="H97" s="79"/>
      <c r="I97" s="80"/>
      <c r="J97" s="356"/>
    </row>
    <row r="98" spans="1:10" s="14" customFormat="1" ht="37.15" customHeight="1" x14ac:dyDescent="0.2">
      <c r="A98" s="52" t="s">
        <v>107</v>
      </c>
      <c r="B98" s="79"/>
      <c r="C98" s="80"/>
      <c r="D98" s="79"/>
      <c r="E98" s="80"/>
      <c r="F98" s="79"/>
      <c r="G98" s="80"/>
      <c r="H98" s="79"/>
      <c r="I98" s="80"/>
      <c r="J98" s="352"/>
    </row>
    <row r="99" spans="1:10" s="14" customFormat="1" ht="36.6" customHeight="1" x14ac:dyDescent="0.2">
      <c r="A99" s="52" t="s">
        <v>108</v>
      </c>
      <c r="B99" s="81"/>
      <c r="C99" s="82"/>
      <c r="D99" s="81"/>
      <c r="E99" s="80"/>
      <c r="F99" s="81"/>
      <c r="G99" s="80"/>
      <c r="H99" s="81"/>
      <c r="I99" s="80"/>
      <c r="J99" s="352"/>
    </row>
    <row r="100" spans="1:10" s="14" customFormat="1" ht="36.6" customHeight="1" x14ac:dyDescent="0.2">
      <c r="A100" s="52" t="s">
        <v>374</v>
      </c>
      <c r="B100" s="81"/>
      <c r="C100" s="82"/>
      <c r="D100" s="81"/>
      <c r="E100" s="80"/>
      <c r="F100" s="81"/>
      <c r="G100" s="80"/>
      <c r="H100" s="81"/>
      <c r="I100" s="80"/>
      <c r="J100" s="352"/>
    </row>
    <row r="101" spans="1:10" s="14" customFormat="1" ht="49.9" customHeight="1" x14ac:dyDescent="0.2">
      <c r="A101" s="208" t="s">
        <v>204</v>
      </c>
      <c r="B101" s="79"/>
      <c r="C101" s="82"/>
      <c r="D101" s="79"/>
      <c r="E101" s="80"/>
      <c r="F101" s="79"/>
      <c r="G101" s="80"/>
      <c r="H101" s="79"/>
      <c r="I101" s="80"/>
      <c r="J101" s="352"/>
    </row>
    <row r="102" spans="1:10" s="14" customFormat="1" ht="49.9" customHeight="1" thickBot="1" x14ac:dyDescent="0.25">
      <c r="A102" s="437" t="s">
        <v>417</v>
      </c>
      <c r="B102" s="83"/>
      <c r="C102" s="80"/>
      <c r="D102" s="83"/>
      <c r="E102" s="80"/>
      <c r="F102" s="83"/>
      <c r="G102" s="80"/>
      <c r="H102" s="83"/>
      <c r="I102" s="80"/>
      <c r="J102" s="352"/>
    </row>
    <row r="103" spans="1:10" s="14" customFormat="1" ht="46.15" customHeight="1" thickTop="1" x14ac:dyDescent="0.2">
      <c r="A103" s="406" t="s">
        <v>205</v>
      </c>
      <c r="B103" s="136">
        <f>SUM(B96:B102)</f>
        <v>0</v>
      </c>
      <c r="C103" s="82"/>
      <c r="D103" s="136">
        <f>SUM(D96:D102)</f>
        <v>0</v>
      </c>
      <c r="E103" s="64"/>
      <c r="F103" s="136">
        <f>SUM(F96:F102)</f>
        <v>0</v>
      </c>
      <c r="G103" s="64"/>
      <c r="H103" s="136">
        <f>SUM(H96:H102)</f>
        <v>0</v>
      </c>
      <c r="I103" s="64"/>
      <c r="J103" s="352"/>
    </row>
    <row r="104" spans="1:10" s="14" customFormat="1" ht="67.900000000000006" customHeight="1" thickBot="1" x14ac:dyDescent="0.3">
      <c r="A104" s="75" t="s">
        <v>275</v>
      </c>
      <c r="B104" s="198"/>
      <c r="C104" s="199"/>
      <c r="D104" s="198"/>
      <c r="E104" s="76"/>
      <c r="F104" s="198"/>
      <c r="G104" s="76"/>
      <c r="H104" s="198"/>
      <c r="I104" s="76"/>
      <c r="J104" s="352"/>
    </row>
    <row r="105" spans="1:10" s="16" customFormat="1" ht="46.9" customHeight="1" thickTop="1" x14ac:dyDescent="0.2">
      <c r="A105" s="197" t="s">
        <v>206</v>
      </c>
      <c r="B105" s="168">
        <f>B62</f>
        <v>0</v>
      </c>
      <c r="C105" s="54" t="str">
        <f>IF(B105="","",IF(B105=0,"",(B105/B$6/#REF!)))</f>
        <v/>
      </c>
      <c r="D105" s="168">
        <f>D62</f>
        <v>0</v>
      </c>
      <c r="E105" s="54" t="str">
        <f>IF(D105="","",IF(D105=0,"",(D105/D$6/#REF!)))</f>
        <v/>
      </c>
      <c r="F105" s="168">
        <f>F62</f>
        <v>0</v>
      </c>
      <c r="G105" s="54" t="str">
        <f>IF(F105="","",IF(F105=0,"",(F105/F$6/#REF!)))</f>
        <v/>
      </c>
      <c r="H105" s="168">
        <f>H62</f>
        <v>0</v>
      </c>
      <c r="I105" s="54" t="str">
        <f>IF(H105="","",IF(H105=0,"",(H105/H$6/#REF!)))</f>
        <v/>
      </c>
      <c r="J105" s="355"/>
    </row>
    <row r="106" spans="1:10" s="17" customFormat="1" ht="46.9" customHeight="1" thickBot="1" x14ac:dyDescent="0.25">
      <c r="A106" s="162" t="s">
        <v>207</v>
      </c>
      <c r="B106" s="151">
        <f>B79</f>
        <v>0</v>
      </c>
      <c r="C106" s="74" t="str">
        <f>IF(B106="","",IF(B106=0,"",(B106/B$6/#REF!)))</f>
        <v/>
      </c>
      <c r="D106" s="151">
        <f>D79</f>
        <v>0</v>
      </c>
      <c r="E106" s="74" t="str">
        <f>IF(D106="","",IF(D106=0,"",(D106/D$6/#REF!)))</f>
        <v/>
      </c>
      <c r="F106" s="151">
        <f>F79</f>
        <v>0</v>
      </c>
      <c r="G106" s="74" t="str">
        <f>IF(F106="","",IF(F106=0,"",(F106/F$6/#REF!)))</f>
        <v/>
      </c>
      <c r="H106" s="151">
        <f>H79</f>
        <v>0</v>
      </c>
      <c r="I106" s="74" t="str">
        <f>IF(H106="","",IF(H106=0,"",(H106/H$6/#REF!)))</f>
        <v/>
      </c>
      <c r="J106" s="349"/>
    </row>
    <row r="107" spans="1:10" s="10" customFormat="1" ht="46.9" customHeight="1" thickTop="1" x14ac:dyDescent="0.2">
      <c r="A107" s="405" t="s">
        <v>345</v>
      </c>
      <c r="B107" s="165">
        <f>SUM(B105:B106)</f>
        <v>0</v>
      </c>
      <c r="C107" s="42" t="str">
        <f>IF(B107="","",IF(B107=0,"",(B107/B$6/#REF!)))</f>
        <v/>
      </c>
      <c r="D107" s="165">
        <f>SUM(D105:D106)</f>
        <v>0</v>
      </c>
      <c r="E107" s="42" t="str">
        <f>IF(D107="","",IF(D107=0,"",(D107/D$6/#REF!)))</f>
        <v/>
      </c>
      <c r="F107" s="165">
        <f>SUM(F105:F106)</f>
        <v>0</v>
      </c>
      <c r="G107" s="42" t="str">
        <f>IF(F107="","",IF(F107=0,"",(F107/F$6/#REF!)))</f>
        <v/>
      </c>
      <c r="H107" s="165">
        <f>SUM(H105:H106)</f>
        <v>0</v>
      </c>
      <c r="I107" s="42" t="str">
        <f>IF(H107="","",IF(H107=0,"",(H107/H$6/#REF!)))</f>
        <v/>
      </c>
      <c r="J107" s="352"/>
    </row>
    <row r="108" spans="1:10" s="10" customFormat="1" ht="46.9" customHeight="1" x14ac:dyDescent="0.2">
      <c r="A108" s="160" t="s">
        <v>208</v>
      </c>
      <c r="B108" s="161">
        <f>B94</f>
        <v>0</v>
      </c>
      <c r="C108" s="54" t="str">
        <f>IF(B108="","",IF(B108=0,"",(B108/B$6/#REF!)))</f>
        <v/>
      </c>
      <c r="D108" s="161">
        <f>D94</f>
        <v>0</v>
      </c>
      <c r="E108" s="54" t="str">
        <f>IF(D108="","",IF(D108=0,"",(D108/D$6/#REF!)))</f>
        <v/>
      </c>
      <c r="F108" s="161">
        <f>F94</f>
        <v>0</v>
      </c>
      <c r="G108" s="54" t="str">
        <f>IF(F108="","",IF(F108=0,"",(F108/F$6/#REF!)))</f>
        <v/>
      </c>
      <c r="H108" s="161">
        <f>H94</f>
        <v>0</v>
      </c>
      <c r="I108" s="54" t="str">
        <f>IF(H108="","",IF(H108=0,"",(H108/H$6/#REF!)))</f>
        <v/>
      </c>
      <c r="J108" s="352"/>
    </row>
    <row r="109" spans="1:10" s="10" customFormat="1" ht="46.9" customHeight="1" thickBot="1" x14ac:dyDescent="0.25">
      <c r="A109" s="166" t="s">
        <v>209</v>
      </c>
      <c r="B109" s="163">
        <f>B103</f>
        <v>0</v>
      </c>
      <c r="C109" s="74" t="str">
        <f>IF(B109="","",IF(B109=0,"",(B109/B$6/#REF!)))</f>
        <v/>
      </c>
      <c r="D109" s="163">
        <f>D103</f>
        <v>0</v>
      </c>
      <c r="E109" s="74" t="str">
        <f>IF(D109="","",IF(D109=0,"",(D109/D$6/#REF!)))</f>
        <v/>
      </c>
      <c r="F109" s="163">
        <f>F103</f>
        <v>0</v>
      </c>
      <c r="G109" s="54" t="str">
        <f>IF(F109="","",IF(F109=0,"",(F109/F$6/#REF!)))</f>
        <v/>
      </c>
      <c r="H109" s="163">
        <f>H103</f>
        <v>0</v>
      </c>
      <c r="I109" s="74" t="str">
        <f>IF(H109="","",IF(H109=0,"",(H109/H$6/#REF!)))</f>
        <v/>
      </c>
      <c r="J109" s="352"/>
    </row>
    <row r="110" spans="1:10" s="10" customFormat="1" ht="46.9" customHeight="1" thickTop="1" x14ac:dyDescent="0.2">
      <c r="A110" s="405" t="s">
        <v>210</v>
      </c>
      <c r="B110" s="167">
        <f>B107+B108+B109</f>
        <v>0</v>
      </c>
      <c r="C110" s="51" t="str">
        <f>IF(B110="","",IF(B110=0,"",(B110/B$6/#REF!)))</f>
        <v/>
      </c>
      <c r="D110" s="167">
        <f>D107+D108+D109</f>
        <v>0</v>
      </c>
      <c r="E110" s="51" t="str">
        <f>IF(D110="","",IF(D110=0,"",(D110/D$6/#REF!)))</f>
        <v/>
      </c>
      <c r="F110" s="167">
        <f>F107+F108+F109</f>
        <v>0</v>
      </c>
      <c r="G110" s="236" t="str">
        <f>IF(F110="","",IF(F110=0,"",(F110/F$6/#REF!)))</f>
        <v/>
      </c>
      <c r="H110" s="167">
        <f>H107+H108+H109</f>
        <v>0</v>
      </c>
      <c r="I110" s="236" t="str">
        <f>IF(H110="","",IF(H110=0,"",(H110/H$6/#REF!)))</f>
        <v/>
      </c>
      <c r="J110" s="352"/>
    </row>
    <row r="111" spans="1:10" s="15" customFormat="1" ht="79.150000000000006" customHeight="1" x14ac:dyDescent="0.3">
      <c r="A111" s="169" t="s">
        <v>131</v>
      </c>
      <c r="B111" s="125"/>
      <c r="C111" s="170"/>
      <c r="D111" s="125"/>
      <c r="E111" s="170"/>
      <c r="F111" s="125"/>
      <c r="G111" s="170"/>
      <c r="H111" s="125"/>
      <c r="I111" s="170"/>
      <c r="J111" s="350"/>
    </row>
    <row r="112" spans="1:10" s="10" customFormat="1" ht="42" customHeight="1" x14ac:dyDescent="0.25">
      <c r="A112" s="171" t="s">
        <v>101</v>
      </c>
      <c r="B112" s="84"/>
      <c r="C112" s="85"/>
      <c r="D112" s="84"/>
      <c r="E112" s="85"/>
      <c r="F112" s="84"/>
      <c r="G112" s="85"/>
      <c r="H112" s="84"/>
      <c r="I112" s="85"/>
      <c r="J112" s="352"/>
    </row>
    <row r="113" spans="1:10" s="10" customFormat="1" ht="38.450000000000003" customHeight="1" x14ac:dyDescent="0.2">
      <c r="A113" s="18" t="s">
        <v>415</v>
      </c>
      <c r="B113" s="116" t="s">
        <v>41</v>
      </c>
      <c r="C113" s="85"/>
      <c r="D113" s="116" t="s">
        <v>41</v>
      </c>
      <c r="E113" s="85"/>
      <c r="F113" s="116" t="s">
        <v>41</v>
      </c>
      <c r="G113" s="85"/>
      <c r="H113" s="116" t="s">
        <v>41</v>
      </c>
      <c r="I113" s="85"/>
      <c r="J113" s="352"/>
    </row>
    <row r="114" spans="1:10" s="12" customFormat="1" ht="32.450000000000003" customHeight="1" x14ac:dyDescent="0.2">
      <c r="A114" s="172" t="s">
        <v>24</v>
      </c>
      <c r="B114" s="53"/>
      <c r="C114" s="85"/>
      <c r="D114" s="53"/>
      <c r="E114" s="85"/>
      <c r="F114" s="53"/>
      <c r="G114" s="85"/>
      <c r="H114" s="53"/>
      <c r="I114" s="85"/>
      <c r="J114" s="355"/>
    </row>
    <row r="115" spans="1:10" s="17" customFormat="1" ht="32.450000000000003" customHeight="1" x14ac:dyDescent="0.2">
      <c r="A115" s="172" t="s">
        <v>211</v>
      </c>
      <c r="B115" s="53"/>
      <c r="C115" s="85"/>
      <c r="D115" s="53"/>
      <c r="E115" s="85"/>
      <c r="F115" s="53"/>
      <c r="G115" s="85"/>
      <c r="H115" s="53"/>
      <c r="I115" s="85"/>
      <c r="J115" s="349"/>
    </row>
    <row r="116" spans="1:10" s="7" customFormat="1" ht="31.9" customHeight="1" x14ac:dyDescent="0.2">
      <c r="A116" s="172" t="s">
        <v>91</v>
      </c>
      <c r="B116" s="53"/>
      <c r="C116" s="85"/>
      <c r="D116" s="53"/>
      <c r="E116" s="85"/>
      <c r="F116" s="53"/>
      <c r="G116" s="85"/>
      <c r="H116" s="53"/>
      <c r="I116" s="85"/>
      <c r="J116" s="349"/>
    </row>
    <row r="117" spans="1:10" s="10" customFormat="1" ht="31.9" customHeight="1" x14ac:dyDescent="0.2">
      <c r="A117" s="19" t="s">
        <v>92</v>
      </c>
      <c r="B117" s="53"/>
      <c r="C117" s="85"/>
      <c r="D117" s="53"/>
      <c r="E117" s="85"/>
      <c r="F117" s="53"/>
      <c r="G117" s="85"/>
      <c r="H117" s="53"/>
      <c r="I117" s="85"/>
      <c r="J117" s="352"/>
    </row>
    <row r="118" spans="1:10" s="10" customFormat="1" ht="30" customHeight="1" x14ac:dyDescent="0.2">
      <c r="A118" s="265" t="s">
        <v>193</v>
      </c>
      <c r="B118" s="53"/>
      <c r="C118" s="85"/>
      <c r="D118" s="53"/>
      <c r="E118" s="85"/>
      <c r="F118" s="53"/>
      <c r="G118" s="85"/>
      <c r="H118" s="53"/>
      <c r="I118" s="85"/>
      <c r="J118" s="352"/>
    </row>
    <row r="119" spans="1:10" s="10" customFormat="1" ht="33" customHeight="1" thickBot="1" x14ac:dyDescent="0.25">
      <c r="A119" s="266" t="s">
        <v>97</v>
      </c>
      <c r="B119" s="88"/>
      <c r="C119" s="85"/>
      <c r="D119" s="88"/>
      <c r="E119" s="85"/>
      <c r="F119" s="88"/>
      <c r="G119" s="85"/>
      <c r="H119" s="88"/>
      <c r="I119" s="85"/>
      <c r="J119" s="352"/>
    </row>
    <row r="120" spans="1:10" s="17" customFormat="1" ht="31.9" customHeight="1" thickTop="1" x14ac:dyDescent="0.2">
      <c r="A120" s="428" t="s">
        <v>36</v>
      </c>
      <c r="B120" s="89">
        <f>SUM(B114:B119)</f>
        <v>0</v>
      </c>
      <c r="C120" s="85"/>
      <c r="D120" s="89">
        <f>SUM(D114:D119)</f>
        <v>0</v>
      </c>
      <c r="E120" s="85"/>
      <c r="F120" s="89">
        <f>SUM(F114:F119)</f>
        <v>0</v>
      </c>
      <c r="G120" s="85"/>
      <c r="H120" s="89">
        <f>SUM(H114:H119)</f>
        <v>0</v>
      </c>
      <c r="I120" s="85"/>
      <c r="J120" s="349"/>
    </row>
    <row r="121" spans="1:10" s="7" customFormat="1" ht="31.9" customHeight="1" x14ac:dyDescent="0.2">
      <c r="A121" s="430" t="s">
        <v>37</v>
      </c>
      <c r="B121" s="53">
        <f>'Jälkilaskelma 2024'!B122</f>
        <v>0</v>
      </c>
      <c r="C121" s="85"/>
      <c r="D121" s="53">
        <f>'Jälkilaskelma 2024'!D122</f>
        <v>0</v>
      </c>
      <c r="E121" s="85"/>
      <c r="F121" s="53">
        <f>'Jälkilaskelma 2024'!F122</f>
        <v>0</v>
      </c>
      <c r="G121" s="85"/>
      <c r="H121" s="53">
        <f>'Jälkilaskelma 2024'!H122</f>
        <v>0</v>
      </c>
      <c r="I121" s="85"/>
      <c r="J121" s="349"/>
    </row>
    <row r="122" spans="1:10" s="10" customFormat="1" ht="31.9" customHeight="1" x14ac:dyDescent="0.2">
      <c r="A122" s="431" t="s">
        <v>39</v>
      </c>
      <c r="B122" s="89">
        <f>SUM(B120:B121)</f>
        <v>0</v>
      </c>
      <c r="C122" s="85"/>
      <c r="D122" s="89">
        <f>SUM(D120:D121)</f>
        <v>0</v>
      </c>
      <c r="E122" s="85"/>
      <c r="F122" s="89">
        <f>SUM(F120:F121)</f>
        <v>0</v>
      </c>
      <c r="G122" s="85"/>
      <c r="H122" s="89">
        <f>SUM(H120:H121)</f>
        <v>0</v>
      </c>
      <c r="I122" s="85"/>
      <c r="J122" s="352"/>
    </row>
    <row r="123" spans="1:10" s="10" customFormat="1" ht="52.9" customHeight="1" x14ac:dyDescent="0.25">
      <c r="A123" s="171" t="s">
        <v>230</v>
      </c>
      <c r="B123" s="84"/>
      <c r="C123" s="85"/>
      <c r="D123" s="84"/>
      <c r="E123" s="85"/>
      <c r="F123" s="84"/>
      <c r="G123" s="85"/>
      <c r="H123" s="84"/>
      <c r="I123" s="85"/>
      <c r="J123" s="352"/>
    </row>
    <row r="124" spans="1:10" s="17" customFormat="1" ht="31.9" customHeight="1" x14ac:dyDescent="0.2">
      <c r="A124" s="172" t="s">
        <v>20</v>
      </c>
      <c r="B124" s="53"/>
      <c r="C124" s="85"/>
      <c r="D124" s="53"/>
      <c r="E124" s="85"/>
      <c r="F124" s="53"/>
      <c r="G124" s="85"/>
      <c r="H124" s="53"/>
      <c r="I124" s="85"/>
      <c r="J124" s="349"/>
    </row>
    <row r="125" spans="1:10" s="7" customFormat="1" ht="32.450000000000003" customHeight="1" x14ac:dyDescent="0.2">
      <c r="A125" s="172" t="s">
        <v>96</v>
      </c>
      <c r="B125" s="53"/>
      <c r="C125" s="85"/>
      <c r="D125" s="53"/>
      <c r="E125" s="85"/>
      <c r="F125" s="53"/>
      <c r="G125" s="85"/>
      <c r="H125" s="53"/>
      <c r="I125" s="85"/>
      <c r="J125" s="349"/>
    </row>
    <row r="126" spans="1:10" s="10" customFormat="1" ht="32.450000000000003" customHeight="1" x14ac:dyDescent="0.2">
      <c r="A126" s="172" t="s">
        <v>93</v>
      </c>
      <c r="B126" s="53"/>
      <c r="C126" s="85"/>
      <c r="D126" s="53"/>
      <c r="E126" s="85"/>
      <c r="F126" s="53"/>
      <c r="G126" s="85"/>
      <c r="H126" s="53"/>
      <c r="I126" s="85"/>
      <c r="J126" s="352"/>
    </row>
    <row r="127" spans="1:10" s="10" customFormat="1" ht="35.450000000000003" customHeight="1" x14ac:dyDescent="0.2">
      <c r="A127" s="19" t="s">
        <v>212</v>
      </c>
      <c r="B127" s="53"/>
      <c r="C127" s="85"/>
      <c r="D127" s="50"/>
      <c r="E127" s="85"/>
      <c r="F127" s="50"/>
      <c r="G127" s="85"/>
      <c r="H127" s="50"/>
      <c r="I127" s="85"/>
      <c r="J127" s="352"/>
    </row>
    <row r="128" spans="1:10" s="10" customFormat="1" ht="35.450000000000003" customHeight="1" x14ac:dyDescent="0.2">
      <c r="A128" s="265" t="s">
        <v>193</v>
      </c>
      <c r="B128" s="53"/>
      <c r="C128" s="85"/>
      <c r="D128" s="50"/>
      <c r="E128" s="85"/>
      <c r="F128" s="50"/>
      <c r="G128" s="85"/>
      <c r="H128" s="50"/>
      <c r="I128" s="85"/>
      <c r="J128" s="352"/>
    </row>
    <row r="129" spans="1:10" ht="37.15" customHeight="1" thickBot="1" x14ac:dyDescent="0.25">
      <c r="A129" s="288" t="s">
        <v>97</v>
      </c>
      <c r="B129" s="88"/>
      <c r="C129" s="85"/>
      <c r="D129" s="88"/>
      <c r="E129" s="85"/>
      <c r="F129" s="88"/>
      <c r="G129" s="85"/>
      <c r="H129" s="88"/>
      <c r="I129" s="85"/>
    </row>
    <row r="130" spans="1:10" s="10" customFormat="1" ht="29.45" customHeight="1" thickTop="1" x14ac:dyDescent="0.2">
      <c r="A130" s="428" t="s">
        <v>38</v>
      </c>
      <c r="B130" s="89">
        <f>SUM(B124:B129)</f>
        <v>0</v>
      </c>
      <c r="C130" s="85"/>
      <c r="D130" s="89">
        <f>SUM(D124:D129)</f>
        <v>0</v>
      </c>
      <c r="E130" s="85"/>
      <c r="F130" s="89">
        <f>SUM(F124:F129)</f>
        <v>0</v>
      </c>
      <c r="G130" s="85"/>
      <c r="H130" s="89">
        <f>SUM(H124:H129)</f>
        <v>0</v>
      </c>
      <c r="I130" s="85"/>
      <c r="J130" s="352"/>
    </row>
    <row r="131" spans="1:10" s="10" customFormat="1" ht="29.45" customHeight="1" x14ac:dyDescent="0.2">
      <c r="A131" s="430" t="s">
        <v>37</v>
      </c>
      <c r="B131" s="53">
        <f>'Jälkilaskelma 2024'!B132</f>
        <v>0</v>
      </c>
      <c r="C131" s="85"/>
      <c r="D131" s="53">
        <f>'Jälkilaskelma 2024'!D132</f>
        <v>0</v>
      </c>
      <c r="E131" s="85"/>
      <c r="F131" s="53">
        <f>'Jälkilaskelma 2024'!F132</f>
        <v>0</v>
      </c>
      <c r="G131" s="85"/>
      <c r="H131" s="53">
        <f>'Jälkilaskelma 2024'!H132</f>
        <v>0</v>
      </c>
      <c r="I131" s="85"/>
      <c r="J131" s="352"/>
    </row>
    <row r="132" spans="1:10" ht="29.45" customHeight="1" x14ac:dyDescent="0.2">
      <c r="A132" s="431" t="s">
        <v>40</v>
      </c>
      <c r="B132" s="89">
        <f>SUM(B130:B131)</f>
        <v>0</v>
      </c>
      <c r="C132" s="85"/>
      <c r="D132" s="89">
        <f>SUM(D130:D131)</f>
        <v>0</v>
      </c>
      <c r="E132" s="85"/>
      <c r="F132" s="89">
        <f>SUM(F130:F131)</f>
        <v>0</v>
      </c>
      <c r="G132" s="85"/>
      <c r="H132" s="89">
        <f>SUM(H130:H131)</f>
        <v>0</v>
      </c>
      <c r="I132" s="85"/>
    </row>
    <row r="133" spans="1:10" s="10" customFormat="1" ht="82.9" customHeight="1" x14ac:dyDescent="0.25">
      <c r="A133" s="115" t="s">
        <v>229</v>
      </c>
      <c r="B133" s="90"/>
      <c r="C133" s="91"/>
      <c r="D133" s="90"/>
      <c r="E133" s="91"/>
      <c r="F133" s="90"/>
      <c r="G133" s="91"/>
      <c r="H133" s="90"/>
      <c r="I133" s="91"/>
      <c r="J133" s="352"/>
    </row>
    <row r="134" spans="1:10" s="10" customFormat="1" ht="38.450000000000003" customHeight="1" x14ac:dyDescent="0.2">
      <c r="A134" s="117" t="s">
        <v>94</v>
      </c>
      <c r="B134" s="53"/>
      <c r="C134" s="91"/>
      <c r="D134" s="53"/>
      <c r="E134" s="91"/>
      <c r="F134" s="53"/>
      <c r="G134" s="91"/>
      <c r="H134" s="53"/>
      <c r="I134" s="91"/>
      <c r="J134" s="352"/>
    </row>
    <row r="135" spans="1:10" s="10" customFormat="1" ht="31.15" customHeight="1" thickBot="1" x14ac:dyDescent="0.25">
      <c r="A135" s="271" t="s">
        <v>95</v>
      </c>
      <c r="B135" s="272"/>
      <c r="C135" s="173"/>
      <c r="D135" s="272"/>
      <c r="E135" s="173"/>
      <c r="F135" s="272"/>
      <c r="G135" s="173"/>
      <c r="H135" s="272"/>
      <c r="I135" s="173"/>
      <c r="J135" s="352"/>
    </row>
    <row r="136" spans="1:10" s="10" customFormat="1" ht="31.15" customHeight="1" thickTop="1" x14ac:dyDescent="0.2">
      <c r="A136" s="428" t="s">
        <v>42</v>
      </c>
      <c r="B136" s="175">
        <f>SUM(B134:B135)</f>
        <v>0</v>
      </c>
      <c r="C136" s="173"/>
      <c r="D136" s="175">
        <f>SUM(D134:D135)</f>
        <v>0</v>
      </c>
      <c r="E136" s="173"/>
      <c r="F136" s="175">
        <f>SUM(F134:F135)</f>
        <v>0</v>
      </c>
      <c r="G136" s="173"/>
      <c r="H136" s="175">
        <f>SUM(H134:H135)</f>
        <v>0</v>
      </c>
      <c r="I136" s="173"/>
      <c r="J136" s="352"/>
    </row>
    <row r="137" spans="1:10" s="10" customFormat="1" ht="31.15" customHeight="1" x14ac:dyDescent="0.2">
      <c r="A137" s="430" t="s">
        <v>37</v>
      </c>
      <c r="B137" s="11">
        <f>'Jälkilaskelma 2024'!B138</f>
        <v>0</v>
      </c>
      <c r="C137" s="173"/>
      <c r="D137" s="11">
        <f>'Jälkilaskelma 2024'!D138</f>
        <v>0</v>
      </c>
      <c r="E137" s="173"/>
      <c r="F137" s="11">
        <f>'Jälkilaskelma 2024'!F138</f>
        <v>0</v>
      </c>
      <c r="G137" s="173"/>
      <c r="H137" s="11">
        <f>'Jälkilaskelma 2024'!H138</f>
        <v>0</v>
      </c>
      <c r="I137" s="173"/>
      <c r="J137" s="352"/>
    </row>
    <row r="138" spans="1:10" s="10" customFormat="1" ht="31.15" customHeight="1" x14ac:dyDescent="0.2">
      <c r="A138" s="431" t="s">
        <v>43</v>
      </c>
      <c r="B138" s="175">
        <f>SUM(B136:B137)</f>
        <v>0</v>
      </c>
      <c r="C138" s="173"/>
      <c r="D138" s="175">
        <f>SUM(D136:D137)</f>
        <v>0</v>
      </c>
      <c r="E138" s="173"/>
      <c r="F138" s="175">
        <f>SUM(F136:F137)</f>
        <v>0</v>
      </c>
      <c r="G138" s="173"/>
      <c r="H138" s="175">
        <f>SUM(H136:H137)</f>
        <v>0</v>
      </c>
      <c r="I138" s="173"/>
      <c r="J138" s="352"/>
    </row>
    <row r="139" spans="1:10" s="15" customFormat="1" ht="58.15" customHeight="1" x14ac:dyDescent="0.25">
      <c r="A139" s="411" t="s">
        <v>213</v>
      </c>
      <c r="B139" s="118"/>
      <c r="C139" s="119"/>
      <c r="D139" s="118"/>
      <c r="E139" s="119"/>
      <c r="F139" s="118"/>
      <c r="G139" s="119"/>
      <c r="H139" s="118"/>
      <c r="I139" s="119"/>
      <c r="J139" s="350"/>
    </row>
    <row r="140" spans="1:10" s="15" customFormat="1" ht="43.15" customHeight="1" x14ac:dyDescent="0.2">
      <c r="A140" s="176" t="s">
        <v>206</v>
      </c>
      <c r="B140" s="44">
        <f>B105</f>
        <v>0</v>
      </c>
      <c r="C140" s="121"/>
      <c r="D140" s="44">
        <f>D105</f>
        <v>0</v>
      </c>
      <c r="E140" s="121"/>
      <c r="F140" s="44">
        <f>F105</f>
        <v>0</v>
      </c>
      <c r="G140" s="121"/>
      <c r="H140" s="44">
        <f>H105</f>
        <v>0</v>
      </c>
      <c r="I140" s="121"/>
      <c r="J140" s="350"/>
    </row>
    <row r="141" spans="1:10" s="15" customFormat="1" ht="32.450000000000003" customHeight="1" x14ac:dyDescent="0.2">
      <c r="A141" s="176" t="s">
        <v>207</v>
      </c>
      <c r="B141" s="44">
        <f>B106</f>
        <v>0</v>
      </c>
      <c r="C141" s="121"/>
      <c r="D141" s="44">
        <f>D106</f>
        <v>0</v>
      </c>
      <c r="E141" s="121"/>
      <c r="F141" s="44">
        <f>F106</f>
        <v>0</v>
      </c>
      <c r="G141" s="121"/>
      <c r="H141" s="44">
        <f>H106</f>
        <v>0</v>
      </c>
      <c r="I141" s="121"/>
      <c r="J141" s="350"/>
    </row>
    <row r="142" spans="1:10" s="15" customFormat="1" ht="38.450000000000003" customHeight="1" x14ac:dyDescent="0.2">
      <c r="A142" s="177" t="s">
        <v>214</v>
      </c>
      <c r="B142" s="44">
        <f>B108</f>
        <v>0</v>
      </c>
      <c r="C142" s="121"/>
      <c r="D142" s="44">
        <f>D108</f>
        <v>0</v>
      </c>
      <c r="E142" s="121"/>
      <c r="F142" s="44">
        <f>F108</f>
        <v>0</v>
      </c>
      <c r="G142" s="121"/>
      <c r="H142" s="44">
        <f>H108</f>
        <v>0</v>
      </c>
      <c r="I142" s="121"/>
      <c r="J142" s="350"/>
    </row>
    <row r="143" spans="1:10" s="8" customFormat="1" ht="40.15" customHeight="1" x14ac:dyDescent="0.2">
      <c r="A143" s="177" t="s">
        <v>215</v>
      </c>
      <c r="B143" s="44">
        <f>B109</f>
        <v>0</v>
      </c>
      <c r="C143" s="121"/>
      <c r="D143" s="44">
        <f>D109</f>
        <v>0</v>
      </c>
      <c r="E143" s="121"/>
      <c r="F143" s="44">
        <f>F109</f>
        <v>0</v>
      </c>
      <c r="G143" s="121"/>
      <c r="H143" s="44">
        <f>H109</f>
        <v>0</v>
      </c>
      <c r="I143" s="121"/>
      <c r="J143" s="350"/>
    </row>
    <row r="144" spans="1:10" s="15" customFormat="1" ht="31.15" customHeight="1" x14ac:dyDescent="0.2">
      <c r="A144" s="177" t="s">
        <v>39</v>
      </c>
      <c r="B144" s="44">
        <f>B122</f>
        <v>0</v>
      </c>
      <c r="C144" s="121"/>
      <c r="D144" s="44">
        <f>D122</f>
        <v>0</v>
      </c>
      <c r="E144" s="121"/>
      <c r="F144" s="44">
        <f>F122</f>
        <v>0</v>
      </c>
      <c r="G144" s="121"/>
      <c r="H144" s="44">
        <f>H122</f>
        <v>0</v>
      </c>
      <c r="I144" s="121"/>
      <c r="J144" s="350"/>
    </row>
    <row r="145" spans="1:10" s="15" customFormat="1" ht="31.15" customHeight="1" x14ac:dyDescent="0.2">
      <c r="A145" s="177" t="s">
        <v>40</v>
      </c>
      <c r="B145" s="44">
        <f>B132</f>
        <v>0</v>
      </c>
      <c r="C145" s="121"/>
      <c r="D145" s="44">
        <f>D132</f>
        <v>0</v>
      </c>
      <c r="E145" s="121"/>
      <c r="F145" s="44">
        <f>F132</f>
        <v>0</v>
      </c>
      <c r="G145" s="121"/>
      <c r="H145" s="44">
        <f>H132</f>
        <v>0</v>
      </c>
      <c r="I145" s="121"/>
      <c r="J145" s="350"/>
    </row>
    <row r="146" spans="1:10" s="15" customFormat="1" ht="34.15" customHeight="1" thickBot="1" x14ac:dyDescent="0.25">
      <c r="A146" s="166" t="s">
        <v>216</v>
      </c>
      <c r="B146" s="74">
        <f>B138</f>
        <v>0</v>
      </c>
      <c r="C146" s="121"/>
      <c r="D146" s="74">
        <f>D138</f>
        <v>0</v>
      </c>
      <c r="E146" s="121"/>
      <c r="F146" s="74">
        <f>F138</f>
        <v>0</v>
      </c>
      <c r="G146" s="121"/>
      <c r="H146" s="74">
        <f>H138</f>
        <v>0</v>
      </c>
      <c r="I146" s="121"/>
      <c r="J146" s="350"/>
    </row>
    <row r="147" spans="1:10" s="15" customFormat="1" ht="32.450000000000003" customHeight="1" thickTop="1" x14ac:dyDescent="0.2">
      <c r="A147" s="427" t="s">
        <v>400</v>
      </c>
      <c r="B147" s="178">
        <f>SUM(B140:B146)</f>
        <v>0</v>
      </c>
      <c r="C147" s="122"/>
      <c r="D147" s="178">
        <f>SUM(D140:D146)</f>
        <v>0</v>
      </c>
      <c r="E147" s="122"/>
      <c r="F147" s="178">
        <f>SUM(F140:F146)</f>
        <v>0</v>
      </c>
      <c r="G147" s="122"/>
      <c r="H147" s="178">
        <f>SUM(H140:H146)</f>
        <v>0</v>
      </c>
      <c r="I147" s="122"/>
      <c r="J147" s="350"/>
    </row>
    <row r="148" spans="1:10" s="15" customFormat="1" ht="61.9" customHeight="1" x14ac:dyDescent="0.25">
      <c r="A148" s="374" t="s">
        <v>399</v>
      </c>
      <c r="B148"/>
      <c r="C148" s="122"/>
      <c r="D148" s="226"/>
      <c r="E148" s="122"/>
      <c r="F148" s="120"/>
      <c r="J148" s="350"/>
    </row>
    <row r="149" spans="1:10" s="15" customFormat="1" ht="25.15" customHeight="1" x14ac:dyDescent="0.2">
      <c r="A149" s="160" t="s">
        <v>217</v>
      </c>
      <c r="B149" s="223"/>
      <c r="C149" s="121"/>
      <c r="D149" s="123"/>
      <c r="E149" s="124"/>
      <c r="F149" s="120"/>
      <c r="J149" s="350"/>
    </row>
    <row r="150" spans="1:10" s="15" customFormat="1" ht="25.15" customHeight="1" x14ac:dyDescent="0.2">
      <c r="A150" s="221" t="s">
        <v>278</v>
      </c>
      <c r="B150" s="223"/>
      <c r="C150" s="121"/>
      <c r="D150" s="123"/>
      <c r="E150" s="124"/>
      <c r="F150" s="120"/>
      <c r="J150" s="350"/>
    </row>
    <row r="151" spans="1:10" s="15" customFormat="1" ht="25.15" customHeight="1" x14ac:dyDescent="0.2">
      <c r="A151" s="222" t="s">
        <v>279</v>
      </c>
      <c r="B151" s="223"/>
      <c r="C151" s="121"/>
      <c r="D151" s="123"/>
      <c r="E151" s="124"/>
      <c r="F151" s="120"/>
      <c r="J151" s="350"/>
    </row>
    <row r="152" spans="1:10" s="15" customFormat="1" ht="40.15" customHeight="1" thickBot="1" x14ac:dyDescent="0.3">
      <c r="A152" s="412" t="s">
        <v>218</v>
      </c>
      <c r="B152" s="224">
        <f>B149-(SUM(B150:B151))</f>
        <v>0</v>
      </c>
      <c r="C152" s="124"/>
      <c r="D152" s="125"/>
      <c r="E152" s="124"/>
      <c r="F152" s="120"/>
      <c r="G152"/>
      <c r="J152" s="357"/>
    </row>
    <row r="153" spans="1:10" s="8" customFormat="1" ht="56.45" customHeight="1" thickTop="1" thickBot="1" x14ac:dyDescent="0.25">
      <c r="A153" s="414" t="s">
        <v>219</v>
      </c>
      <c r="B153" s="182">
        <f>ROUNDDOWN(B147-B152,2)</f>
        <v>0</v>
      </c>
      <c r="C153" s="127" t="str">
        <f>IF((B153)=0,"",IF((B153)&lt;&gt;0,"Kokonaisjäämän ja taseen rahoitusaseman lukujen on täsmättävä toisiinsa. Jos luvut eivät täsmää, on jälkilaskelman luvut tarkistettava. Huom! Tarkistuslaskelmat auttavat tarkistamisessa."))</f>
        <v/>
      </c>
      <c r="D153" s="125"/>
      <c r="E153" s="124"/>
      <c r="F153" s="2"/>
      <c r="J153" s="350"/>
    </row>
    <row r="154" spans="1:10" s="15" customFormat="1" ht="25.15" customHeight="1" thickTop="1" x14ac:dyDescent="0.2">
      <c r="A154" s="160" t="s">
        <v>220</v>
      </c>
      <c r="B154" s="223">
        <f>'Jälkilaskelma 2024'!B149</f>
        <v>0</v>
      </c>
      <c r="C154" s="128"/>
      <c r="D154" s="123"/>
      <c r="E154" s="124"/>
      <c r="F154" s="120"/>
      <c r="J154" s="350"/>
    </row>
    <row r="155" spans="1:10" s="15" customFormat="1" ht="25.15" customHeight="1" x14ac:dyDescent="0.2">
      <c r="A155" s="160" t="s">
        <v>221</v>
      </c>
      <c r="B155" s="223">
        <f>'Jälkilaskelma 2024'!B150</f>
        <v>0</v>
      </c>
      <c r="C155" s="118"/>
      <c r="D155" s="123"/>
      <c r="E155" s="124"/>
      <c r="F155" s="120"/>
      <c r="J155" s="350"/>
    </row>
    <row r="156" spans="1:10" s="15" customFormat="1" ht="25.15" customHeight="1" thickBot="1" x14ac:dyDescent="0.25">
      <c r="A156" s="160" t="s">
        <v>222</v>
      </c>
      <c r="B156" s="223">
        <f>'Jälkilaskelma 2024'!B151</f>
        <v>0</v>
      </c>
      <c r="C156" s="118"/>
      <c r="D156" s="123"/>
      <c r="E156" s="124"/>
      <c r="F156" s="120"/>
      <c r="J156" s="350"/>
    </row>
    <row r="157" spans="1:10" s="15" customFormat="1" ht="46.15" customHeight="1" thickTop="1" x14ac:dyDescent="0.25">
      <c r="A157" s="413" t="s">
        <v>223</v>
      </c>
      <c r="B157" s="225">
        <f>B154-(SUM(B155:B156))</f>
        <v>0</v>
      </c>
      <c r="C157" s="179"/>
      <c r="D157" s="180"/>
      <c r="E157" s="181"/>
      <c r="F157" s="120"/>
      <c r="J157" s="357"/>
    </row>
    <row r="158" spans="1:10" s="132" customFormat="1" ht="61.9" customHeight="1" x14ac:dyDescent="0.25">
      <c r="A158" s="227" t="s">
        <v>231</v>
      </c>
      <c r="B158" s="124"/>
      <c r="C158" s="129"/>
      <c r="D158" s="123"/>
      <c r="E158" s="130"/>
      <c r="F158" s="131"/>
      <c r="J158" s="358"/>
    </row>
    <row r="159" spans="1:10" s="132" customFormat="1" ht="36" customHeight="1" x14ac:dyDescent="0.2">
      <c r="A159" s="417" t="s">
        <v>232</v>
      </c>
      <c r="B159" s="185"/>
      <c r="C159" s="123"/>
      <c r="D159" s="359"/>
      <c r="E159" s="130"/>
      <c r="F159" s="359"/>
      <c r="H159" s="359"/>
      <c r="J159" s="358"/>
    </row>
    <row r="160" spans="1:10" ht="25.15" customHeight="1" x14ac:dyDescent="0.2">
      <c r="A160" s="217" t="s">
        <v>233</v>
      </c>
      <c r="B160" s="93"/>
      <c r="C160" s="92"/>
      <c r="D160" s="360"/>
      <c r="F160" s="360"/>
      <c r="H160" s="360"/>
    </row>
    <row r="161" spans="1:10" ht="25.15" customHeight="1" x14ac:dyDescent="0.2">
      <c r="A161" s="210" t="s">
        <v>234</v>
      </c>
      <c r="B161" s="93"/>
      <c r="C161" s="92"/>
      <c r="D161" s="360"/>
      <c r="F161" s="360"/>
      <c r="H161" s="360"/>
    </row>
    <row r="162" spans="1:10" ht="25.15" customHeight="1" x14ac:dyDescent="0.2">
      <c r="A162" s="217" t="s">
        <v>235</v>
      </c>
      <c r="B162" s="93"/>
      <c r="C162" s="92"/>
      <c r="D162" s="360"/>
      <c r="F162" s="360"/>
      <c r="H162" s="360"/>
    </row>
    <row r="163" spans="1:10" ht="25.15" customHeight="1" x14ac:dyDescent="0.2">
      <c r="A163" s="217" t="s">
        <v>236</v>
      </c>
      <c r="B163" s="93"/>
      <c r="C163" s="92"/>
      <c r="D163" s="360"/>
      <c r="F163" s="360"/>
      <c r="H163" s="360"/>
    </row>
    <row r="164" spans="1:10" ht="25.15" customHeight="1" x14ac:dyDescent="0.2">
      <c r="A164" s="219" t="s">
        <v>398</v>
      </c>
      <c r="B164" s="94"/>
      <c r="C164" s="92"/>
      <c r="D164" s="144"/>
      <c r="F164" s="144"/>
      <c r="H164" s="144"/>
    </row>
    <row r="165" spans="1:10" ht="25.15" customHeight="1" x14ac:dyDescent="0.2">
      <c r="A165" s="220" t="s">
        <v>237</v>
      </c>
      <c r="B165" s="95">
        <f>SUM(B160:B164)</f>
        <v>0</v>
      </c>
      <c r="C165" s="92"/>
      <c r="D165" s="361">
        <f>SUM(D160:D164)</f>
        <v>0</v>
      </c>
      <c r="F165" s="361">
        <f>SUM(F160:F164)</f>
        <v>0</v>
      </c>
      <c r="H165" s="361">
        <f>SUM(H160:H164)</f>
        <v>0</v>
      </c>
    </row>
    <row r="166" spans="1:10" ht="25.15" customHeight="1" x14ac:dyDescent="0.2">
      <c r="A166" s="210" t="s">
        <v>238</v>
      </c>
      <c r="B166" s="96">
        <f>B18+B19+B20+B21+B66+B82+B114+B124+B48</f>
        <v>0</v>
      </c>
      <c r="C166" s="92"/>
      <c r="D166" s="362">
        <f>D18+D19+D20+D21+D66+D82+D114+D124+D48</f>
        <v>0</v>
      </c>
      <c r="F166" s="362">
        <f>F18+F19+F20+F21+F66+F82+F114+F124+F48</f>
        <v>0</v>
      </c>
      <c r="H166" s="362">
        <f>H18+H19+H20+H21+H66+H82+H114+H124+H48</f>
        <v>0</v>
      </c>
    </row>
    <row r="167" spans="1:10" s="435" customFormat="1" ht="25.15" customHeight="1" x14ac:dyDescent="0.2">
      <c r="A167" s="210" t="s">
        <v>239</v>
      </c>
      <c r="B167" s="97">
        <f>-(B46-B41-B43-B24+B68+B72+B74+B86+B88-B115-B125+B71+B51+B54+B55+B57-B44-B102)</f>
        <v>0</v>
      </c>
      <c r="C167" s="92"/>
      <c r="D167" s="97">
        <f>-(D46-D41-D43-D24+D68+D72+D74+D86+D88-D115-D125+D71+D51+D54+D55+D57-D44-D102)</f>
        <v>0</v>
      </c>
      <c r="E167" s="40"/>
      <c r="F167" s="97">
        <f>-(F46-F41-F43-F24+F68+F72+F74+F86+F88-F115-F125+F71+F51+F54+F55+F57-F44-F102)</f>
        <v>0</v>
      </c>
      <c r="H167" s="97">
        <f>-(H46-H41-H43-H24+H68+H72+H74+H86+H88-H115-H125+H71+H51+H54+H55+H57-H44-H102)</f>
        <v>0</v>
      </c>
      <c r="J167" s="352"/>
    </row>
    <row r="168" spans="1:10" ht="25.15" customHeight="1" x14ac:dyDescent="0.2">
      <c r="A168" s="217" t="s">
        <v>235</v>
      </c>
      <c r="B168" s="96">
        <f>B162</f>
        <v>0</v>
      </c>
      <c r="C168" s="92"/>
      <c r="D168" s="362">
        <f>D162</f>
        <v>0</v>
      </c>
      <c r="F168" s="362">
        <f>F162</f>
        <v>0</v>
      </c>
      <c r="H168" s="362">
        <f>H162</f>
        <v>0</v>
      </c>
    </row>
    <row r="169" spans="1:10" ht="25.15" customHeight="1" x14ac:dyDescent="0.2">
      <c r="A169" s="217" t="s">
        <v>236</v>
      </c>
      <c r="B169" s="96">
        <f>B163</f>
        <v>0</v>
      </c>
      <c r="C169" s="92"/>
      <c r="D169" s="362">
        <f>D163</f>
        <v>0</v>
      </c>
      <c r="F169" s="362">
        <f>F163</f>
        <v>0</v>
      </c>
      <c r="H169" s="362">
        <f>H163</f>
        <v>0</v>
      </c>
    </row>
    <row r="170" spans="1:10" ht="25.15" customHeight="1" x14ac:dyDescent="0.2">
      <c r="A170" s="219" t="s">
        <v>398</v>
      </c>
      <c r="B170" s="105">
        <f>-B44</f>
        <v>0</v>
      </c>
      <c r="C170" s="92"/>
      <c r="D170" s="363">
        <f>-D44</f>
        <v>0</v>
      </c>
      <c r="F170" s="363">
        <f>-F44</f>
        <v>0</v>
      </c>
      <c r="H170" s="363">
        <f>-H44</f>
        <v>0</v>
      </c>
    </row>
    <row r="171" spans="1:10" ht="25.15" customHeight="1" x14ac:dyDescent="0.2">
      <c r="A171" s="220" t="s">
        <v>240</v>
      </c>
      <c r="B171" s="95">
        <f>SUM(B166:B170)</f>
        <v>0</v>
      </c>
      <c r="C171" s="92"/>
      <c r="D171" s="361">
        <f>SUM(D166:D170)</f>
        <v>0</v>
      </c>
      <c r="F171" s="361">
        <f>SUM(F166:F170)</f>
        <v>0</v>
      </c>
      <c r="H171" s="361">
        <f>SUM(H166:H170)</f>
        <v>0</v>
      </c>
    </row>
    <row r="172" spans="1:10" ht="25.15" customHeight="1" x14ac:dyDescent="0.2">
      <c r="A172" s="210" t="s">
        <v>241</v>
      </c>
      <c r="B172" s="99">
        <f>ROUNDDOWN(B165-B171,2)</f>
        <v>0</v>
      </c>
      <c r="C172" s="100" t="str">
        <f>IF((B172)=0,"",IF((B172)&lt;&gt;0,"Tilikauden tuloksen ja jälkilaskelman tuloksen on täsmättävä toisiinsa. Tarkista laskelman luvut!"))</f>
        <v/>
      </c>
      <c r="D172" s="364">
        <f>ROUNDDOWN(D165-D171,2)</f>
        <v>0</v>
      </c>
      <c r="F172" s="364">
        <f>ROUNDDOWN(F165-F171,2)</f>
        <v>0</v>
      </c>
      <c r="H172" s="364">
        <f>ROUNDDOWN(H165-H171,2)</f>
        <v>0</v>
      </c>
    </row>
    <row r="173" spans="1:10" ht="25.15" customHeight="1" x14ac:dyDescent="0.2">
      <c r="A173" s="417" t="s">
        <v>242</v>
      </c>
      <c r="B173" s="185"/>
      <c r="C173" s="92"/>
      <c r="D173" s="359"/>
      <c r="F173" s="359"/>
      <c r="H173" s="359"/>
    </row>
    <row r="174" spans="1:10" ht="25.15" customHeight="1" x14ac:dyDescent="0.2">
      <c r="A174" s="217" t="s">
        <v>243</v>
      </c>
      <c r="B174" s="93"/>
      <c r="C174" s="92"/>
      <c r="D174" s="360"/>
      <c r="F174" s="360"/>
      <c r="H174" s="360"/>
    </row>
    <row r="175" spans="1:10" ht="25.15" customHeight="1" x14ac:dyDescent="0.2">
      <c r="A175" s="210" t="s">
        <v>244</v>
      </c>
      <c r="B175" s="98">
        <f>-B162</f>
        <v>0</v>
      </c>
      <c r="C175" s="92"/>
      <c r="D175" s="363">
        <f>-D162</f>
        <v>0</v>
      </c>
      <c r="F175" s="363">
        <f>-F162</f>
        <v>0</v>
      </c>
      <c r="H175" s="363">
        <f>-H162</f>
        <v>0</v>
      </c>
    </row>
    <row r="176" spans="1:10" ht="25.15" customHeight="1" x14ac:dyDescent="0.2">
      <c r="A176" s="210" t="s">
        <v>245</v>
      </c>
      <c r="B176" s="99">
        <f>SUM(B174:B175)</f>
        <v>0</v>
      </c>
      <c r="C176" s="92"/>
      <c r="D176" s="364">
        <f>SUM(D174:D175)</f>
        <v>0</v>
      </c>
      <c r="F176" s="364">
        <f>SUM(F174:F175)</f>
        <v>0</v>
      </c>
      <c r="H176" s="364">
        <f>SUM(H174:H175)</f>
        <v>0</v>
      </c>
    </row>
    <row r="177" spans="1:10" ht="25.15" customHeight="1" x14ac:dyDescent="0.2">
      <c r="A177" s="217" t="s">
        <v>246</v>
      </c>
      <c r="B177" s="101">
        <f>'Jälkilaskelma 2024'!B174</f>
        <v>0</v>
      </c>
      <c r="C177" s="92"/>
      <c r="D177" s="365">
        <f>'Jälkilaskelma 2024'!D174</f>
        <v>0</v>
      </c>
      <c r="F177" s="365">
        <f>'Jälkilaskelma 2024'!F174</f>
        <v>0</v>
      </c>
      <c r="H177" s="365">
        <f>'Jälkilaskelma 2024'!H174</f>
        <v>0</v>
      </c>
    </row>
    <row r="178" spans="1:10" ht="25.15" customHeight="1" x14ac:dyDescent="0.2">
      <c r="A178" s="218" t="s">
        <v>247</v>
      </c>
      <c r="B178" s="95">
        <f>B176-B177</f>
        <v>0</v>
      </c>
      <c r="C178" s="92"/>
      <c r="D178" s="361">
        <f>D176-D177</f>
        <v>0</v>
      </c>
      <c r="F178" s="361">
        <f>F176-F177</f>
        <v>0</v>
      </c>
      <c r="H178" s="361">
        <f>H176-H177</f>
        <v>0</v>
      </c>
    </row>
    <row r="179" spans="1:10" s="435" customFormat="1" ht="25.15" customHeight="1" x14ac:dyDescent="0.2">
      <c r="A179" s="209" t="s">
        <v>248</v>
      </c>
      <c r="B179" s="96">
        <f>-B97+B41+B87</f>
        <v>0</v>
      </c>
      <c r="C179" s="92"/>
      <c r="D179" s="96">
        <f>-D97+D41+D87</f>
        <v>0</v>
      </c>
      <c r="E179" s="40"/>
      <c r="F179" s="96">
        <f>-F97+F41+F87</f>
        <v>0</v>
      </c>
      <c r="H179" s="96">
        <f>-H97+H41+H87</f>
        <v>0</v>
      </c>
      <c r="J179" s="352"/>
    </row>
    <row r="180" spans="1:10" ht="25.15" customHeight="1" x14ac:dyDescent="0.2">
      <c r="A180" s="209" t="s">
        <v>249</v>
      </c>
      <c r="B180" s="96">
        <f>B117</f>
        <v>0</v>
      </c>
      <c r="C180" s="92"/>
      <c r="D180" s="362">
        <f>D117</f>
        <v>0</v>
      </c>
      <c r="F180" s="362">
        <f>F117</f>
        <v>0</v>
      </c>
      <c r="H180" s="362">
        <f>H117</f>
        <v>0</v>
      </c>
    </row>
    <row r="181" spans="1:10" ht="25.15" customHeight="1" x14ac:dyDescent="0.2">
      <c r="A181" s="209" t="s">
        <v>250</v>
      </c>
      <c r="B181" s="96">
        <f>B127</f>
        <v>0</v>
      </c>
      <c r="C181" s="92"/>
      <c r="D181" s="362">
        <f>D127</f>
        <v>0</v>
      </c>
      <c r="E181" s="102"/>
      <c r="F181" s="362">
        <f>F127</f>
        <v>0</v>
      </c>
      <c r="H181" s="362">
        <f>H127</f>
        <v>0</v>
      </c>
    </row>
    <row r="182" spans="1:10" ht="25.15" customHeight="1" x14ac:dyDescent="0.2">
      <c r="A182" s="210" t="s">
        <v>245</v>
      </c>
      <c r="B182" s="103">
        <f>B179-B181-B180</f>
        <v>0</v>
      </c>
      <c r="C182" s="92"/>
      <c r="D182" s="366">
        <f>D179-D181-D180</f>
        <v>0</v>
      </c>
      <c r="F182" s="366">
        <f>F179-F181-F180</f>
        <v>0</v>
      </c>
      <c r="H182" s="366">
        <f>H179-H181-H180</f>
        <v>0</v>
      </c>
    </row>
    <row r="183" spans="1:10" ht="25.15" customHeight="1" x14ac:dyDescent="0.2">
      <c r="A183" s="210" t="s">
        <v>241</v>
      </c>
      <c r="B183" s="96">
        <f>ROUNDDOWN(IF(B178&gt;0,B178-B182,-B178+B182),2)</f>
        <v>0</v>
      </c>
      <c r="C183" s="104" t="str">
        <f>IF((B183)=0,"",IF((B183)&lt;&gt;0,"Laskelman investonnit on täsmättävä kahden tilikauden välillä tapahtuneeseen muutokseen!"))</f>
        <v/>
      </c>
      <c r="D183" s="364">
        <f>ROUNDDOWN(IF(D182&gt;0,D178-D182,-D178-D182),2)</f>
        <v>0</v>
      </c>
      <c r="F183" s="364">
        <f>ROUNDDOWN(IF(F182&gt;0,F178-F182,-F178-F182),2)</f>
        <v>0</v>
      </c>
      <c r="H183" s="364">
        <f>ROUNDDOWN(IF(H182&gt;0,H178-H182,-H178-H182),2)</f>
        <v>0</v>
      </c>
    </row>
    <row r="184" spans="1:10" ht="25.15" customHeight="1" x14ac:dyDescent="0.2">
      <c r="A184" s="415" t="s">
        <v>251</v>
      </c>
      <c r="B184" s="190"/>
      <c r="C184" s="92"/>
      <c r="D184" s="367"/>
      <c r="F184" s="367"/>
      <c r="H184" s="367"/>
    </row>
    <row r="185" spans="1:10" ht="25.15" customHeight="1" x14ac:dyDescent="0.2">
      <c r="A185" s="209" t="s">
        <v>252</v>
      </c>
      <c r="B185" s="93"/>
      <c r="C185" s="92"/>
      <c r="D185" s="360"/>
      <c r="F185" s="360"/>
      <c r="H185" s="360"/>
    </row>
    <row r="186" spans="1:10" ht="25.15" customHeight="1" x14ac:dyDescent="0.2">
      <c r="A186" s="210" t="s">
        <v>253</v>
      </c>
      <c r="B186" s="101"/>
      <c r="C186" s="92"/>
      <c r="D186" s="365"/>
      <c r="F186" s="365"/>
      <c r="H186" s="365"/>
    </row>
    <row r="187" spans="1:10" ht="25.15" customHeight="1" x14ac:dyDescent="0.2">
      <c r="A187" s="210" t="s">
        <v>245</v>
      </c>
      <c r="B187" s="99">
        <f>SUM(B185:B186)</f>
        <v>0</v>
      </c>
      <c r="C187" s="92"/>
      <c r="D187" s="364">
        <f>SUM(D185:D186)</f>
        <v>0</v>
      </c>
      <c r="F187" s="364">
        <f>SUM(F185:F186)</f>
        <v>0</v>
      </c>
      <c r="H187" s="364">
        <f>SUM(H185:H186)</f>
        <v>0</v>
      </c>
    </row>
    <row r="188" spans="1:10" ht="25.15" customHeight="1" x14ac:dyDescent="0.2">
      <c r="A188" s="209" t="s">
        <v>254</v>
      </c>
      <c r="B188" s="360">
        <f>'Jälkilaskelma 2024'!B185</f>
        <v>0</v>
      </c>
      <c r="C188" s="92"/>
      <c r="D188" s="360">
        <f>'Jälkilaskelma 2024'!D185</f>
        <v>0</v>
      </c>
      <c r="F188" s="360">
        <f>'Jälkilaskelma 2024'!F185</f>
        <v>0</v>
      </c>
      <c r="H188" s="360">
        <f>'Jälkilaskelma 2024'!H185</f>
        <v>0</v>
      </c>
    </row>
    <row r="189" spans="1:10" ht="25.15" customHeight="1" x14ac:dyDescent="0.2">
      <c r="A189" s="209" t="s">
        <v>255</v>
      </c>
      <c r="B189" s="365">
        <f>'Jälkilaskelma 2024'!B186</f>
        <v>0</v>
      </c>
      <c r="C189" s="92"/>
      <c r="D189" s="365">
        <f>'Jälkilaskelma 2024'!D186</f>
        <v>0</v>
      </c>
      <c r="F189" s="365">
        <f>'Jälkilaskelma 2024'!F186</f>
        <v>0</v>
      </c>
      <c r="H189" s="365">
        <f>'Jälkilaskelma 2024'!H186</f>
        <v>0</v>
      </c>
    </row>
    <row r="190" spans="1:10" ht="25.15" customHeight="1" x14ac:dyDescent="0.2">
      <c r="A190" s="210" t="s">
        <v>245</v>
      </c>
      <c r="B190" s="105">
        <f>SUM(B188:B189)</f>
        <v>0</v>
      </c>
      <c r="C190" s="92"/>
      <c r="D190" s="368">
        <f>SUM(D188:D189)</f>
        <v>0</v>
      </c>
      <c r="F190" s="368">
        <f>SUM(F188:F189)</f>
        <v>0</v>
      </c>
      <c r="H190" s="368">
        <f>SUM(H188:H189)</f>
        <v>0</v>
      </c>
    </row>
    <row r="191" spans="1:10" ht="25.15" customHeight="1" x14ac:dyDescent="0.2">
      <c r="A191" s="134" t="s">
        <v>256</v>
      </c>
      <c r="B191" s="95">
        <f>B187-B190</f>
        <v>0</v>
      </c>
      <c r="C191" s="92"/>
      <c r="D191" s="361">
        <f>D187-D190</f>
        <v>0</v>
      </c>
      <c r="F191" s="361">
        <f>F187-F190</f>
        <v>0</v>
      </c>
      <c r="H191" s="361">
        <f>H187-H190</f>
        <v>0</v>
      </c>
    </row>
    <row r="192" spans="1:10" ht="25.15" customHeight="1" x14ac:dyDescent="0.2">
      <c r="A192" s="209" t="s">
        <v>257</v>
      </c>
      <c r="B192" s="96">
        <f>B99+B23-B43-B52-B53-B69-B70</f>
        <v>0</v>
      </c>
      <c r="C192" s="92"/>
      <c r="D192" s="362">
        <f>D99+D23-D43-D52-D53-D69-D70</f>
        <v>0</v>
      </c>
      <c r="F192" s="362">
        <f>F99+F23-F43-F52-F53-F69-F70</f>
        <v>0</v>
      </c>
      <c r="H192" s="362">
        <f>H99+H23-H43-H52-H53-H69-H70</f>
        <v>0</v>
      </c>
    </row>
    <row r="193" spans="1:8" ht="25.15" customHeight="1" x14ac:dyDescent="0.2">
      <c r="A193" s="209" t="s">
        <v>258</v>
      </c>
      <c r="B193" s="96">
        <f>B116</f>
        <v>0</v>
      </c>
      <c r="C193" s="92"/>
      <c r="D193" s="362">
        <f>D116</f>
        <v>0</v>
      </c>
      <c r="F193" s="362">
        <f>F116</f>
        <v>0</v>
      </c>
      <c r="H193" s="362">
        <f>H116</f>
        <v>0</v>
      </c>
    </row>
    <row r="194" spans="1:8" ht="25.15" customHeight="1" x14ac:dyDescent="0.2">
      <c r="A194" s="209" t="s">
        <v>259</v>
      </c>
      <c r="B194" s="105">
        <f>B126</f>
        <v>0</v>
      </c>
      <c r="C194" s="92"/>
      <c r="D194" s="368">
        <f>D126</f>
        <v>0</v>
      </c>
      <c r="F194" s="368">
        <f>F126</f>
        <v>0</v>
      </c>
      <c r="H194" s="368">
        <f>H126</f>
        <v>0</v>
      </c>
    </row>
    <row r="195" spans="1:8" ht="25.15" customHeight="1" x14ac:dyDescent="0.2">
      <c r="A195" s="210" t="s">
        <v>245</v>
      </c>
      <c r="B195" s="99">
        <f>SUM(B192:B194)</f>
        <v>0</v>
      </c>
      <c r="C195" s="92"/>
      <c r="D195" s="364">
        <f>SUM(D192:D194)</f>
        <v>0</v>
      </c>
      <c r="F195" s="364">
        <f>SUM(F192:F194)</f>
        <v>0</v>
      </c>
      <c r="H195" s="364">
        <f>SUM(H192:H194)</f>
        <v>0</v>
      </c>
    </row>
    <row r="196" spans="1:8" ht="25.15" customHeight="1" x14ac:dyDescent="0.2">
      <c r="A196" s="210" t="s">
        <v>241</v>
      </c>
      <c r="B196" s="96">
        <f>ROUNDDOWN(IF(B191&gt;0,B191-B195,-B191+B195),2)</f>
        <v>0</v>
      </c>
      <c r="C196" s="104" t="str">
        <f>IF((B196)=0,"",IF((B196)&lt;&gt;0,"Lainojen lyhennykset ja nostot on täsmättävä kahden tilikauden välillä tapahtuneeseen lainojen muutokseen!"))</f>
        <v/>
      </c>
      <c r="D196" s="362">
        <f>ROUNDDOWN(IF(D191&gt;0,D191-D195,-D191+D195),2)</f>
        <v>0</v>
      </c>
      <c r="F196" s="362">
        <f>ROUNDDOWN(IF(F191&gt;0,F191-F195,-F191+F195),2)</f>
        <v>0</v>
      </c>
      <c r="H196" s="362">
        <f>ROUNDDOWN(IF(H191&gt;0,H191-H195,-H191+H195),2)</f>
        <v>0</v>
      </c>
    </row>
    <row r="197" spans="1:8" ht="25.15" customHeight="1" x14ac:dyDescent="0.2">
      <c r="A197" s="416" t="s">
        <v>260</v>
      </c>
      <c r="B197" s="192"/>
      <c r="C197" s="92"/>
      <c r="D197" s="369"/>
      <c r="F197" s="369"/>
      <c r="H197" s="369"/>
    </row>
    <row r="198" spans="1:8" ht="25.15" customHeight="1" x14ac:dyDescent="0.2">
      <c r="A198" s="211" t="s">
        <v>261</v>
      </c>
      <c r="B198" s="93"/>
      <c r="C198" s="92"/>
      <c r="D198" s="360"/>
      <c r="F198" s="360"/>
      <c r="H198" s="360"/>
    </row>
    <row r="199" spans="1:8" ht="25.15" customHeight="1" x14ac:dyDescent="0.2">
      <c r="A199" s="211" t="s">
        <v>262</v>
      </c>
      <c r="B199" s="101"/>
      <c r="C199" s="92"/>
      <c r="D199" s="365">
        <f>'Jälkilaskelma 2024'!D198</f>
        <v>0</v>
      </c>
      <c r="F199" s="365">
        <f>'Jälkilaskelma 2024'!F198</f>
        <v>0</v>
      </c>
      <c r="H199" s="365">
        <f>'Jälkilaskelma 2024'!H198</f>
        <v>0</v>
      </c>
    </row>
    <row r="200" spans="1:8" ht="25.15" customHeight="1" x14ac:dyDescent="0.2">
      <c r="A200" s="133" t="s">
        <v>263</v>
      </c>
      <c r="B200" s="95">
        <f>B198-B199</f>
        <v>0</v>
      </c>
      <c r="C200" s="92"/>
      <c r="D200" s="361">
        <f>D198-D199</f>
        <v>0</v>
      </c>
      <c r="F200" s="361">
        <f>F198-F199</f>
        <v>0</v>
      </c>
      <c r="H200" s="361">
        <f>H198-H199</f>
        <v>0</v>
      </c>
    </row>
    <row r="201" spans="1:8" ht="25.15" customHeight="1" x14ac:dyDescent="0.2">
      <c r="A201" s="212" t="s">
        <v>264</v>
      </c>
      <c r="B201" s="93">
        <f>B98</f>
        <v>0</v>
      </c>
      <c r="C201" s="92"/>
      <c r="D201" s="360">
        <f>D98</f>
        <v>0</v>
      </c>
      <c r="F201" s="360">
        <f>F98</f>
        <v>0</v>
      </c>
      <c r="H201" s="360">
        <f>H98</f>
        <v>0</v>
      </c>
    </row>
    <row r="202" spans="1:8" ht="25.15" customHeight="1" x14ac:dyDescent="0.2">
      <c r="A202" s="212" t="s">
        <v>265</v>
      </c>
      <c r="B202" s="93"/>
      <c r="C202" s="92"/>
      <c r="D202" s="360"/>
      <c r="F202" s="360"/>
      <c r="H202" s="360"/>
    </row>
    <row r="203" spans="1:8" ht="25.15" customHeight="1" x14ac:dyDescent="0.2">
      <c r="A203" s="212" t="s">
        <v>266</v>
      </c>
      <c r="B203" s="93"/>
      <c r="C203" s="92"/>
      <c r="D203" s="360"/>
      <c r="F203" s="360"/>
      <c r="H203" s="360"/>
    </row>
    <row r="204" spans="1:8" ht="25.15" customHeight="1" x14ac:dyDescent="0.2">
      <c r="A204" s="213" t="s">
        <v>245</v>
      </c>
      <c r="B204" s="106">
        <f>SUM(B201:B203)</f>
        <v>0</v>
      </c>
      <c r="C204" s="92"/>
      <c r="D204" s="370">
        <f>SUM(D201:D203)</f>
        <v>0</v>
      </c>
      <c r="F204" s="370">
        <f>SUM(F201:F203)</f>
        <v>0</v>
      </c>
      <c r="H204" s="370">
        <f>SUM(H201:H203)</f>
        <v>0</v>
      </c>
    </row>
    <row r="205" spans="1:8" ht="25.15" customHeight="1" x14ac:dyDescent="0.2">
      <c r="A205" s="135" t="s">
        <v>241</v>
      </c>
      <c r="B205" s="99">
        <f>ROUNDDOWN(IF(B200&gt;0,B200-B204,-B200-B204),2)</f>
        <v>0</v>
      </c>
      <c r="C205" s="104" t="str">
        <f>IF((B205)=0,"",IF((B205)&lt;&gt;0,"Opo:n muutokset on täsmättävä kahden tilikauden välillä tapahtuneeseen muutokseen!"))</f>
        <v/>
      </c>
      <c r="D205" s="364">
        <f>ROUNDDOWN(IF(D200&gt;0,D200-D204,-D200-D204),2)</f>
        <v>0</v>
      </c>
      <c r="F205" s="364">
        <f>ROUNDDOWN(IF(F200&gt;0,F200-F204,-F200-F204),2)</f>
        <v>0</v>
      </c>
      <c r="H205" s="364">
        <f>ROUNDDOWN(IF(H200&gt;0,H200-H204,-H200-H204),2)</f>
        <v>0</v>
      </c>
    </row>
    <row r="206" spans="1:8" ht="25.15" customHeight="1" x14ac:dyDescent="0.2">
      <c r="A206" s="415" t="s">
        <v>267</v>
      </c>
      <c r="B206" s="190"/>
      <c r="C206" s="92"/>
      <c r="D206" s="367"/>
      <c r="E206" s="107"/>
      <c r="F206" s="367"/>
      <c r="H206" s="367"/>
    </row>
    <row r="207" spans="1:8" ht="25.15" customHeight="1" x14ac:dyDescent="0.2">
      <c r="A207" s="210" t="s">
        <v>268</v>
      </c>
      <c r="B207" s="93"/>
      <c r="C207" s="92"/>
      <c r="D207" s="360"/>
      <c r="E207" s="107"/>
      <c r="F207" s="360"/>
      <c r="H207" s="360"/>
    </row>
    <row r="208" spans="1:8" ht="25.15" customHeight="1" x14ac:dyDescent="0.2">
      <c r="A208" s="210" t="s">
        <v>269</v>
      </c>
      <c r="B208" s="101">
        <f>'Jälkilaskelma 2024'!B207</f>
        <v>0</v>
      </c>
      <c r="C208" s="92"/>
      <c r="D208" s="365">
        <f>'Jälkilaskelma 2024'!D207</f>
        <v>0</v>
      </c>
      <c r="E208" s="107"/>
      <c r="F208" s="365">
        <f>'Jälkilaskelma 2024'!F207</f>
        <v>0</v>
      </c>
      <c r="H208" s="365">
        <f>'Jälkilaskelma 2024'!H207</f>
        <v>0</v>
      </c>
    </row>
    <row r="209" spans="1:8" ht="25.15" customHeight="1" x14ac:dyDescent="0.2">
      <c r="A209" s="214" t="s">
        <v>270</v>
      </c>
      <c r="B209" s="108">
        <f>B207-B208</f>
        <v>0</v>
      </c>
      <c r="C209" s="92"/>
      <c r="D209" s="371">
        <f>D207-D208</f>
        <v>0</v>
      </c>
      <c r="E209" s="107"/>
      <c r="F209" s="371">
        <f>F207-F208</f>
        <v>0</v>
      </c>
      <c r="H209" s="371">
        <f>H207-H208</f>
        <v>0</v>
      </c>
    </row>
    <row r="210" spans="1:8" ht="25.15" customHeight="1" x14ac:dyDescent="0.2">
      <c r="A210" s="210" t="s">
        <v>271</v>
      </c>
      <c r="B210" s="101"/>
      <c r="C210" s="92"/>
      <c r="D210" s="365"/>
      <c r="E210" s="107"/>
      <c r="F210" s="365"/>
      <c r="H210" s="365"/>
    </row>
    <row r="211" spans="1:8" ht="25.15" customHeight="1" x14ac:dyDescent="0.2">
      <c r="A211" s="210" t="s">
        <v>241</v>
      </c>
      <c r="B211" s="109">
        <f>ROUNDDOWN(IF(B209&gt;0,B209-B210,-B209-B210),2)</f>
        <v>0</v>
      </c>
      <c r="C211" s="92"/>
      <c r="D211" s="368">
        <f>ROUNDDOWN(IF(D209&gt;0,D209-D210,-D209-D210),2)</f>
        <v>0</v>
      </c>
      <c r="E211" s="107"/>
      <c r="F211" s="368">
        <f>ROUNDDOWN(IF(F209&gt;0,F209-F210,-F209-F210),2)</f>
        <v>0</v>
      </c>
      <c r="H211" s="368">
        <f>ROUNDDOWN(IF(H209&gt;0,H209-H210,-H209-H210),2)</f>
        <v>0</v>
      </c>
    </row>
    <row r="212" spans="1:8" ht="25.15" customHeight="1" x14ac:dyDescent="0.2">
      <c r="A212" s="415" t="s">
        <v>272</v>
      </c>
      <c r="B212" s="190"/>
      <c r="C212" s="92"/>
      <c r="E212" s="107"/>
    </row>
    <row r="213" spans="1:8" ht="25.15" customHeight="1" x14ac:dyDescent="0.2">
      <c r="A213" s="215" t="s">
        <v>273</v>
      </c>
      <c r="B213" s="110">
        <f>B61+B78+B93+B96+B121+B131+B137</f>
        <v>0</v>
      </c>
      <c r="C213" s="92"/>
      <c r="E213" s="107"/>
    </row>
    <row r="214" spans="1:8" ht="25.15" customHeight="1" x14ac:dyDescent="0.2">
      <c r="A214" s="215" t="s">
        <v>274</v>
      </c>
      <c r="B214" s="111">
        <f>B157</f>
        <v>0</v>
      </c>
      <c r="C214" s="92"/>
      <c r="E214" s="107"/>
    </row>
    <row r="215" spans="1:8" ht="25.15" customHeight="1" x14ac:dyDescent="0.2">
      <c r="A215" s="216" t="s">
        <v>241</v>
      </c>
      <c r="B215" s="105">
        <f>ROUNDDOWN(B213-B214,2)</f>
        <v>0</v>
      </c>
      <c r="C215" s="104" t="str">
        <f>IF((B215)=0,"",IF((B215)&lt;&gt;0,"Edellisten tilikausien jäämät on täsmättävä edellisen tilikauden taseen rahoitusasemaan!"))</f>
        <v/>
      </c>
      <c r="E215" s="107"/>
    </row>
    <row r="216" spans="1:8" ht="44.45" customHeight="1" x14ac:dyDescent="0.2">
      <c r="A216" s="56" t="s">
        <v>127</v>
      </c>
      <c r="E216" s="107"/>
    </row>
    <row r="217" spans="1:8" ht="85.9" customHeight="1" x14ac:dyDescent="0.2">
      <c r="A217" s="112"/>
      <c r="B217"/>
      <c r="C217" s="113"/>
      <c r="E217" s="107"/>
    </row>
    <row r="218" spans="1:8" ht="23.45" customHeight="1" x14ac:dyDescent="0.2">
      <c r="A218" s="285" t="s">
        <v>224</v>
      </c>
      <c r="E218" s="107"/>
    </row>
    <row r="219" spans="1:8" ht="54.6" customHeight="1" x14ac:dyDescent="0.2">
      <c r="A219" s="419" t="s">
        <v>225</v>
      </c>
      <c r="B219"/>
      <c r="C219" s="114"/>
      <c r="D219" s="80"/>
      <c r="E219" s="80"/>
    </row>
    <row r="220" spans="1:8" ht="43.15" customHeight="1" x14ac:dyDescent="0.2">
      <c r="A220" s="418" t="s">
        <v>226</v>
      </c>
      <c r="B220"/>
      <c r="C220" s="80"/>
      <c r="E220" s="107"/>
    </row>
    <row r="221" spans="1:8" ht="28.5" x14ac:dyDescent="0.2">
      <c r="A221" s="285" t="s">
        <v>227</v>
      </c>
    </row>
  </sheetData>
  <sheetProtection algorithmName="SHA-512" hashValue="aY24JBi20bXHhCbPhdz7R7kxqRWr+Khqi3PMNuUb5/jx4c4vU/ENi7gpDKJBMIOayH8knuRCSOzY2udTXEj/jw==" saltValue="7mqseLHVcHZ/wqNJUAy3jw==" spinCount="100000" sheet="1" objects="1" scenarios="1"/>
  <conditionalFormatting sqref="B3">
    <cfRule type="expression" dxfId="7" priority="4">
      <formula>B3=#REF!</formula>
    </cfRule>
  </conditionalFormatting>
  <conditionalFormatting sqref="D3">
    <cfRule type="expression" dxfId="6" priority="3">
      <formula>D3=#REF!</formula>
    </cfRule>
  </conditionalFormatting>
  <conditionalFormatting sqref="F3">
    <cfRule type="expression" dxfId="5" priority="2">
      <formula>F3=#REF!</formula>
    </cfRule>
  </conditionalFormatting>
  <conditionalFormatting sqref="H3">
    <cfRule type="expression" dxfId="4" priority="1">
      <formula>H3=#REF!</formula>
    </cfRule>
  </conditionalFormatting>
  <dataValidations count="30">
    <dataValidation allowBlank="1" showInputMessage="1" showErrorMessage="1" promptTitle="Pakollinen syöttötieto" prompt="Laskelmaan on syötettävä edellisen tilikauden jäämät. Ylijäämä esitetään +merkkisenä ja alijäämä -merkkisenä. " sqref="B61 D61 F61 H61" xr:uid="{F2C37E57-F94B-4352-B4B5-B268D62FE4E6}"/>
    <dataValidation allowBlank="1" showInputMessage="1" showErrorMessage="1" promptTitle="Ohje" prompt="Tässä voi tarkistaa esim. vuokravakuudet, jos ne ovat kirjattu kirjanpidossa pitkäaikaisiin velkoihin ja jälkilaskelmalla muihin rahoitukseen vaikuttaviin tapahtumiin.  " sqref="B207 D207 F207 H207" xr:uid="{3805BE3F-0CBE-41A5-87DB-3EDD411C49BF}"/>
    <dataValidation allowBlank="1" showInputMessage="1" showErrorMessage="1" promptTitle="Vuokravakuudet" prompt="Vuokravakuudet esitetään lyhyaikaisissa veloissa taseen rahoitusasemassa, jos ne ovat kirjattu kirjanpidossa lyh.aikaisiin velkoihin. Jos vuokravakuudet ovat kirjattu pitkäaikaisiin velkoihin, esitetään ne muissa rahoitukseen vaikuttavissa tapahtumissa. " sqref="B185" xr:uid="{C22D7DC5-4150-47EE-B66A-8AD4BA7C8BD2}"/>
    <dataValidation allowBlank="1" showInputMessage="1" showErrorMessage="1" promptTitle="Ohje" prompt="Edellisen tilikauden jälkilaskelmasta &quot;omakust.vuokrauksen investointien rahoitusjäämä tilikauden lopussa&quot;. _x000a__x000a_" sqref="B96 D96 F96 H96" xr:uid="{AAC2E8F9-8D08-46BC-A581-59037D311FFE}"/>
    <dataValidation allowBlank="1" showInputMessage="1" showErrorMessage="1" prompt="Täytä yhteisön tilikausi tähän ruutuun aloituspäivästä lopetuspäivään. Esim. 1.1.-31.12.2020." sqref="A9" xr:uid="{374DD2C4-B17D-4AA5-A23B-E00447C4EE81}"/>
    <dataValidation operator="notBetween" showInputMessage="1" showErrorMessage="1" prompt="Lisää tilikauden pituus kuukausina." sqref="A11" xr:uid="{D1F58877-8E93-4225-A985-FA0DB40C9549}"/>
    <dataValidation allowBlank="1" showInputMessage="1" showErrorMessage="1" prompt="Täytä huoneistoala- ja tilikauden pituus -solu. " sqref="E14:E15 E18 E64 E82 G18 I14:I15 G14:G15 I18" xr:uid="{A673992B-A5F9-4840-9353-50B110494288}"/>
    <dataValidation allowBlank="1" showInputMessage="1" showErrorMessage="1" prompt="Täytä huoneistoala- ja tilikauden pituus -solu." sqref="C14:C15 C18" xr:uid="{5D6C25A3-11A9-459D-9DF3-B0EC1E0CB2D9}"/>
    <dataValidation allowBlank="1" showInputMessage="1" showErrorMessage="1" promptTitle="Muut vuokratuotot" prompt="Muista vähentää muihin kuluihin kohdistuneet vuokratuotot (esim. varautumisiin kerätyt), jos niitä ei ole eritelty kirjanpidossa. " sqref="D18 B18 F18 H18" xr:uid="{5105E2FE-F1C2-4E95-83C1-8FEB700F312C}"/>
    <dataValidation allowBlank="1" showInputMessage="1" showErrorMessage="1" promptTitle="Kulujen kirjaus" prompt="Kulut syötetään +merkkisenä." sqref="D27 B27 F27 H27" xr:uid="{C1FE8B9B-C842-4B57-9EAF-40E2FD538B0A}"/>
    <dataValidation allowBlank="1" showInputMessage="1" showErrorMessage="1" promptTitle="Korjaukset ja aktivoinnit" prompt="Korjaukset esitetään nettosummana +merkkisenä. Jos kuluja on aktivoitu taseeseen, esitetään aktivoidut kulut + merkkisenä alapuolella. (Korjauskulut+aktivoidut kulut = korjauksiin käytetyt rahavarat). Myynnit esitetään -merkkisenä." sqref="D40 B40 D87 B87 F40 F87 H40 H87" xr:uid="{ACDF04FD-9FED-402B-B480-D4D10496DA2D}"/>
    <dataValidation allowBlank="1" showInputMessage="1" showErrorMessage="1" promptTitle="Vuokran tasaus" prompt="Kohdekohtaiset laskelmat: Summa kertoo, miten paljon kohde saa hyvitystä muilta kohteilta (-merkkinen) tai miten paljon kohde maksaa muiden kohteiden kuluja (+merkkinen). " sqref="H75 H90 H45 H58 F58 F75 F90 F45" xr:uid="{3E8D56A5-010D-4408-9AF1-F12A2F436055}"/>
    <dataValidation allowBlank="1" showInputMessage="1" showErrorMessage="1" promptTitle="Lyhennykset" prompt="Esitetään ainoastaan omakustannusvuokran alaisten kohteiden lyhennykset" sqref="D69 B69 D52 B52 F69 F52 H69 H52" xr:uid="{2B0958B3-9571-46B8-9B1F-9B54BC7060CF}"/>
    <dataValidation allowBlank="1" showInputMessage="1" showErrorMessage="1" promptTitle="Varautumisten tuotot" prompt="Varautumisten tuottoina esitetään summa, joka on todellisuudessa kertynyt vuokrissa varautumisiin. _x000a__x000a_Varautumisiin kerättävät vuokrat on esitettävä myös vuokranmäärityslaskelmassa." sqref="D82 B82 F82 H82" xr:uid="{DB683A99-CE4E-4CE5-A028-6E150414149D}"/>
    <dataValidation allowBlank="1" showInputMessage="1" showErrorMessage="1" promptTitle="Saadut avustukset" prompt="Summa sisältää investointeihin saadut avustukset." sqref="D97 B97 F97 H97" xr:uid="{2874EAD1-CE2C-4691-959D-9AA641717457}"/>
    <dataValidation allowBlank="1" showInputMessage="1" showErrorMessage="1" promptTitle="Laskentaohje" prompt="Muun vuokraustoiminnan tilikauden pitkäaik.vieraspo + lyh.aik. vieras po - edell.tilikauden pitkäaik.vieraspo + lyh.aik. vieras po." sqref="D116 B116 F116 H116" xr:uid="{547C0B46-2DDC-4E33-BA78-EF33B877FECE}"/>
    <dataValidation allowBlank="1" showInputMessage="1" showErrorMessage="1" promptTitle="Vuokravakuuksien esittäminen" prompt="Vuokravakuudet esitetään  lyhyt.aik.veloissa, jos kirjanpidossa kirjattu lyhytaikaisiin. Jos kirjanpidossa kirjattu pitkäaikaisiin, vakuudet esitetään muissa  rahoitukseen vaikuttavissa tapahtumissa. " sqref="B150 B155" xr:uid="{7D278D94-CFFD-42A2-A717-AB28BE84A113}"/>
    <dataValidation allowBlank="1" showInputMessage="1" showErrorMessage="1" promptTitle="Pakollinen syöttötieto" prompt="Edellisen tilikauden taseen rahoitusasema on esitettävä laskelmassa. Summat otetaan edellisen tilikauden tilinpäätöksestä tai jälkilaskelmasta. " sqref="B154" xr:uid="{0D2D34D4-655E-4AB7-A7E2-8482B0E8D6E6}"/>
    <dataValidation allowBlank="1" showInputMessage="1" showErrorMessage="1" promptTitle="Ohje" prompt="Syötä luvut! Tarkista myös että muutos näkyy jälkilaskelmalla muuna rahoitukseen vaikuttavana tapahtumana." sqref="B201:B203 D201:D203 F201:F203 H201:H203" xr:uid="{FFAAD1C6-E66A-48D2-AA17-DFA7EF3AAF22}"/>
    <dataValidation allowBlank="1" showInputMessage="1" showErrorMessage="1" promptTitle="Laskukaava" prompt="Muuta laskukaava sen mukaan, onko taseeseen aktivoidut esitetty +merkkisenä vai -merkkisenä. Tässä kaavassa taseeseen aktivoidut on hoito- ja rahoituskuluissa sekä varautumisissa esitetty +merkkisenä. " sqref="B179 F179 D179 H179" xr:uid="{CB416F63-B3C0-4ADC-8AFA-1183C8464522}"/>
    <dataValidation allowBlank="1" showInputMessage="1" showErrorMessage="1" promptTitle="Vuokran tasaus" prompt="Jos kuluja tasataan, ei yhteisö- ja tasausryhmätason laskelmassa esitetä vuokran tasaus -summaa, koska kulut ovat jaettu kaikille kohteille. " sqref="B45 D45 B58 D58 B75 D75 B90 D90" xr:uid="{83F62577-B6B0-4F55-958F-3B28EA067AEC}"/>
    <dataValidation allowBlank="1" showInputMessage="1" showErrorMessage="1" promptTitle="Ohje" prompt="OPO:n muutoksia voivat olla esim. osakepääoman muutokset, muutokset eri rahastoissa jne. Tarkista myös, ettei edell.tilikauden ja tilikauden tuloksesta ole suoraan vähennetty osinkoa. Myös osinko on huomioitava laskelmassa. " sqref="B198" xr:uid="{D82F2F84-F5E4-42A3-9BF3-98F3A5E69AB0}"/>
    <dataValidation allowBlank="1" showInputMessage="1" showErrorMessage="1" promptTitle="Ohje" prompt="Luvut otetaan suoraan tilinpäätöksestä. Huomaa lisätä kuluihin myös rahoituskulut. " sqref="B161" xr:uid="{F5D03F10-6371-49E2-B17B-393856EE401B}"/>
    <dataValidation allowBlank="1" showInputMessage="1" showErrorMessage="1" promptTitle="Ohje" prompt="Luvut syötetään suoraan tilinpäätöksestä. Huomaa lisätä tuottoihin myös rahoitustuotot. " sqref="B160" xr:uid="{825131EF-F9B9-45F6-B73D-98135A1B01DF}"/>
    <dataValidation allowBlank="1" showInputMessage="1" showErrorMessage="1" promptTitle="Tarkistus" prompt="Tarkista tarvittaessa laskukaava. Suojauksen voi avata salasanalla &quot;ara&quot;. " sqref="H196 B196 D183 D196 F183 F196 H183 B183" xr:uid="{6DE5F2B5-6AF1-4C75-B08B-91B73D6FE1D7}"/>
    <dataValidation allowBlank="1" showInputMessage="1" showErrorMessage="1" prompt="Tasausryhmää koskevat tiedot täytetään vain, jos yhteisöllä on tasaus käytössä. Sarakkeen voi poistaa, mikäli sille ei ole tarvetta." sqref="D2" xr:uid="{CE52DD4B-F223-4101-AB42-C3341BFC287F}"/>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60F39BA2-836F-4C45-A731-44149D5FB642}"/>
    <dataValidation allowBlank="1" showInputMessage="1" showErrorMessage="1" promptTitle="Vuokravakuudet" prompt="Esitetään pelkästään lainat. Jos vuokravakuudet on kirjattu pitkäaikaisiin velkoihin, esitetään ne muissa rahoitukseen vaikuttavissa tapahtumissa. " sqref="D185 F185 H185" xr:uid="{CB26E66C-4F43-4B6C-AB0E-7BAE83966439}"/>
    <dataValidation allowBlank="1" showInputMessage="1" showErrorMessage="1" promptTitle="Ohje" prompt="Luvut syötetään suoraan tuloslaskelmasta. Huomaa lisätä tuottoihin myös rahoitustuotot. " sqref="D160 F160 H160" xr:uid="{B14358AA-52DE-4FE6-A010-176371C55077}"/>
    <dataValidation allowBlank="1" showInputMessage="1" showErrorMessage="1" promptTitle="Ohje" prompt="Luvut otetaan suoraan tuloslaskelmasta. Huomaa lisätä kuluihin myös rahoituskulut. " sqref="D161 F161 H161" xr:uid="{36CA6F88-0717-433D-8D43-53202F46510D}"/>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AA758-4405-47FF-9A98-940E8219A2CA}">
  <dimension ref="A1:J221"/>
  <sheetViews>
    <sheetView showGridLines="0" zoomScale="80" zoomScaleNormal="80" workbookViewId="0"/>
  </sheetViews>
  <sheetFormatPr defaultColWidth="8.69921875" defaultRowHeight="14.25" x14ac:dyDescent="0.2"/>
  <cols>
    <col min="1" max="1" width="55.59765625" style="56" customWidth="1"/>
    <col min="2" max="2" width="28.59765625" style="41" customWidth="1"/>
    <col min="3" max="3" width="9.5" style="41" customWidth="1"/>
    <col min="4" max="4" width="28.59765625" style="92" customWidth="1"/>
    <col min="5" max="5" width="9.5" style="40" customWidth="1"/>
    <col min="6" max="6" width="32.3984375" style="1" customWidth="1"/>
    <col min="7" max="7" width="8.69921875" style="6"/>
    <col min="8" max="8" width="32.3984375" style="6" customWidth="1"/>
    <col min="9" max="9" width="8.69921875" style="6"/>
    <col min="10" max="10" width="47.59765625" style="352" customWidth="1"/>
    <col min="11" max="16384" width="8.69921875" style="6"/>
  </cols>
  <sheetData>
    <row r="1" spans="1:10" s="5" customFormat="1" ht="98.45" customHeight="1" thickBot="1" x14ac:dyDescent="0.25">
      <c r="A1" s="186" t="s">
        <v>228</v>
      </c>
      <c r="B1" s="25"/>
      <c r="C1" s="26"/>
      <c r="D1" s="27"/>
      <c r="E1" s="28"/>
      <c r="F1" s="4"/>
      <c r="J1" s="381" t="s">
        <v>411</v>
      </c>
    </row>
    <row r="2" spans="1:10" s="229" customFormat="1" ht="65.45" customHeight="1" thickBot="1" x14ac:dyDescent="0.3">
      <c r="A2" s="240" t="s">
        <v>174</v>
      </c>
      <c r="B2" s="243" t="s">
        <v>179</v>
      </c>
      <c r="C2" s="244"/>
      <c r="D2" s="245" t="s">
        <v>180</v>
      </c>
      <c r="E2" s="246"/>
      <c r="F2" s="247" t="s">
        <v>346</v>
      </c>
      <c r="G2" s="246"/>
      <c r="H2" s="247" t="s">
        <v>346</v>
      </c>
      <c r="I2" s="246"/>
      <c r="J2" s="351"/>
    </row>
    <row r="3" spans="1:10" s="239" customFormat="1" ht="53.45" customHeight="1" thickTop="1" thickBot="1" x14ac:dyDescent="0.25">
      <c r="A3" s="29"/>
      <c r="B3" s="342" t="str">
        <f>IF('Jälkilaskelma 2025'!B3="","",'Jälkilaskelma 2025'!B3)</f>
        <v/>
      </c>
      <c r="C3" s="343"/>
      <c r="D3" s="342" t="str">
        <f>IF('Jälkilaskelma 2025'!D3="","",'Jälkilaskelma 2025'!D3)</f>
        <v/>
      </c>
      <c r="E3" s="343"/>
      <c r="F3" s="342" t="str">
        <f>IF('Jälkilaskelma 2025'!F3="","",'Jälkilaskelma 2025'!F3)</f>
        <v/>
      </c>
      <c r="G3" s="343"/>
      <c r="H3" s="342" t="str">
        <f>IF('Jälkilaskelma 2025'!H3="","",'Jälkilaskelma 2025'!H3)</f>
        <v/>
      </c>
      <c r="I3" s="343"/>
      <c r="J3" s="351"/>
    </row>
    <row r="4" spans="1:10" s="229" customFormat="1" ht="31.15" customHeight="1" thickTop="1" x14ac:dyDescent="0.2">
      <c r="A4" s="241" t="s">
        <v>178</v>
      </c>
      <c r="B4" s="260" t="s">
        <v>99</v>
      </c>
      <c r="C4" s="261"/>
      <c r="D4" s="262" t="s">
        <v>99</v>
      </c>
      <c r="E4" s="263"/>
      <c r="F4" s="264" t="s">
        <v>99</v>
      </c>
      <c r="G4" s="263"/>
      <c r="H4" s="264" t="s">
        <v>99</v>
      </c>
      <c r="I4" s="263"/>
      <c r="J4" s="351"/>
    </row>
    <row r="5" spans="1:10" s="229" customFormat="1" ht="33" customHeight="1" x14ac:dyDescent="0.2">
      <c r="A5" s="29"/>
      <c r="B5" s="248" t="s">
        <v>173</v>
      </c>
      <c r="C5" s="249"/>
      <c r="D5" s="253" t="s">
        <v>173</v>
      </c>
      <c r="E5" s="254"/>
      <c r="F5" s="258" t="s">
        <v>344</v>
      </c>
      <c r="G5" s="254"/>
      <c r="H5" s="258" t="s">
        <v>344</v>
      </c>
      <c r="I5" s="254"/>
      <c r="J5" s="351"/>
    </row>
    <row r="6" spans="1:10" s="229" customFormat="1" ht="32.65" customHeight="1" x14ac:dyDescent="0.2">
      <c r="A6" s="241" t="s">
        <v>177</v>
      </c>
      <c r="B6" s="22"/>
      <c r="C6" s="310"/>
      <c r="D6" s="230"/>
      <c r="E6" s="311"/>
      <c r="F6" s="9"/>
      <c r="G6" s="311"/>
      <c r="H6" s="9"/>
      <c r="I6" s="311"/>
      <c r="J6" s="351"/>
    </row>
    <row r="7" spans="1:10" s="229" customFormat="1" ht="31.9" customHeight="1" thickBot="1" x14ac:dyDescent="0.25">
      <c r="A7" s="30"/>
      <c r="B7" s="252" t="s">
        <v>181</v>
      </c>
      <c r="C7" s="250"/>
      <c r="D7" s="257" t="s">
        <v>181</v>
      </c>
      <c r="E7" s="255"/>
      <c r="F7" s="259" t="s">
        <v>181</v>
      </c>
      <c r="G7" s="255"/>
      <c r="H7" s="259" t="s">
        <v>181</v>
      </c>
      <c r="I7" s="255"/>
      <c r="J7" s="351"/>
    </row>
    <row r="8" spans="1:10" s="229" customFormat="1" ht="32.65" customHeight="1" thickBot="1" x14ac:dyDescent="0.25">
      <c r="A8" s="241" t="s">
        <v>175</v>
      </c>
      <c r="B8" s="23"/>
      <c r="C8" s="251"/>
      <c r="D8" s="20"/>
      <c r="E8" s="256"/>
      <c r="F8" s="231"/>
      <c r="G8" s="256"/>
      <c r="H8" s="231"/>
      <c r="I8" s="256"/>
      <c r="J8" s="351"/>
    </row>
    <row r="9" spans="1:10" s="229" customFormat="1" ht="31.5" customHeight="1" x14ac:dyDescent="0.2">
      <c r="A9" s="31"/>
      <c r="B9" s="202" t="s">
        <v>100</v>
      </c>
      <c r="C9" s="32"/>
      <c r="D9" s="203" t="s">
        <v>100</v>
      </c>
      <c r="E9" s="33"/>
      <c r="F9" s="232" t="s">
        <v>100</v>
      </c>
      <c r="G9" s="33"/>
      <c r="H9" s="232" t="s">
        <v>100</v>
      </c>
      <c r="I9" s="33"/>
      <c r="J9" s="351"/>
    </row>
    <row r="10" spans="1:10" s="229" customFormat="1" ht="33" customHeight="1" thickBot="1" x14ac:dyDescent="0.25">
      <c r="A10" s="242" t="s">
        <v>176</v>
      </c>
      <c r="B10" s="34" t="s">
        <v>173</v>
      </c>
      <c r="C10" s="233"/>
      <c r="D10" s="35" t="s">
        <v>173</v>
      </c>
      <c r="E10" s="234"/>
      <c r="F10" s="35" t="s">
        <v>173</v>
      </c>
      <c r="G10" s="234"/>
      <c r="H10" s="35" t="s">
        <v>173</v>
      </c>
      <c r="I10" s="234"/>
      <c r="J10" s="351"/>
    </row>
    <row r="11" spans="1:10" s="229" customFormat="1" ht="32.65" customHeight="1" thickBot="1" x14ac:dyDescent="0.25">
      <c r="A11" s="36" t="str">
        <f>IF('Jälkilaskelma 2025'!A11="","",'Jälkilaskelma 2025'!A11)</f>
        <v/>
      </c>
      <c r="B11" s="24"/>
      <c r="C11" s="37"/>
      <c r="D11" s="21"/>
      <c r="E11" s="38"/>
      <c r="F11" s="235"/>
      <c r="G11" s="38"/>
      <c r="H11" s="235"/>
      <c r="I11" s="38"/>
      <c r="J11" s="351"/>
    </row>
    <row r="12" spans="1:10" s="7" customFormat="1" ht="85.9" customHeight="1" x14ac:dyDescent="0.2">
      <c r="A12" s="433" t="s">
        <v>277</v>
      </c>
      <c r="B12"/>
      <c r="C12" s="39"/>
      <c r="D12" s="39"/>
      <c r="E12" s="40"/>
      <c r="F12" s="3"/>
      <c r="J12" s="349"/>
    </row>
    <row r="13" spans="1:10" s="7" customFormat="1" ht="80.45" customHeight="1" thickBot="1" x14ac:dyDescent="0.3">
      <c r="A13" s="205" t="s">
        <v>84</v>
      </c>
      <c r="B13" s="238" t="str">
        <f>IF(B3="","",(B3))</f>
        <v/>
      </c>
      <c r="C13" s="204" t="s">
        <v>276</v>
      </c>
      <c r="D13" s="238" t="str">
        <f>IF(D3="","",(D3))</f>
        <v/>
      </c>
      <c r="E13" s="204" t="s">
        <v>276</v>
      </c>
      <c r="F13" s="238" t="str">
        <f>IF(F3="","",(F3))</f>
        <v/>
      </c>
      <c r="G13" s="204" t="s">
        <v>276</v>
      </c>
      <c r="H13" s="238" t="str">
        <f>IF(H3="","",(H3))</f>
        <v/>
      </c>
      <c r="I13" s="204" t="s">
        <v>276</v>
      </c>
      <c r="J13" s="349"/>
    </row>
    <row r="14" spans="1:10" s="10" customFormat="1" ht="33" customHeight="1" thickTop="1" x14ac:dyDescent="0.2">
      <c r="A14" s="141" t="s">
        <v>186</v>
      </c>
      <c r="B14" s="53"/>
      <c r="C14" s="43" t="str">
        <f>IF(B14="","",IF(B14=0,"",(B14/B$6/'Jälkilaskelma 2025'!$A$11)))</f>
        <v/>
      </c>
      <c r="D14" s="53"/>
      <c r="E14" s="44" t="str">
        <f>IF(D14="","",IF(D14=0,"",(D14/D$6/'Jälkilaskelma 2025'!$A$11)))</f>
        <v/>
      </c>
      <c r="F14" s="53"/>
      <c r="G14" s="44" t="str">
        <f>IF(F14="","",IF(F14=0,"",(F14/F$6/'Jälkilaskelma 2025'!$A$11)))</f>
        <v/>
      </c>
      <c r="H14" s="53"/>
      <c r="I14" s="44" t="str">
        <f>IF(H14="","",IF(H14=0,"",(H14/H$6/'Jälkilaskelma 2025'!$A$11)))</f>
        <v/>
      </c>
      <c r="J14" s="352"/>
    </row>
    <row r="15" spans="1:10" s="10" customFormat="1" ht="38.450000000000003" customHeight="1" x14ac:dyDescent="0.2">
      <c r="A15" s="420" t="s">
        <v>187</v>
      </c>
      <c r="B15" s="44">
        <f>B18+B19+B64+B82</f>
        <v>0</v>
      </c>
      <c r="C15" s="43" t="str">
        <f>IF(B15="","",IF(B15=0,"",(B15/B$6/'Jälkilaskelma 2025'!$A$11)))</f>
        <v/>
      </c>
      <c r="D15" s="44">
        <f>D18+D19+D64+D82</f>
        <v>0</v>
      </c>
      <c r="E15" s="44" t="str">
        <f>IF(D15="","",IF(D15=0,"",(D15/D$6/'Jälkilaskelma 2025'!$A$11)))</f>
        <v/>
      </c>
      <c r="F15" s="44">
        <f>F18+F19+F64+F82</f>
        <v>0</v>
      </c>
      <c r="G15" s="44" t="str">
        <f>IF(F15="","",IF(F15=0,"",(F15/F$6/'Jälkilaskelma 2025'!$A$11)))</f>
        <v/>
      </c>
      <c r="H15" s="44">
        <f>H18+H19+H64+H82</f>
        <v>0</v>
      </c>
      <c r="I15" s="44" t="str">
        <f>IF(H15="","",IF(H15=0,"",(H15/H$6/'Jälkilaskelma 2025'!$A$11)))</f>
        <v/>
      </c>
      <c r="J15" s="352"/>
    </row>
    <row r="16" spans="1:10" s="10" customFormat="1" ht="25.15" customHeight="1" x14ac:dyDescent="0.2">
      <c r="A16" s="142" t="s">
        <v>188</v>
      </c>
      <c r="B16" s="46" t="e">
        <f>B15/B14</f>
        <v>#DIV/0!</v>
      </c>
      <c r="C16" s="47"/>
      <c r="D16" s="46" t="e">
        <f>D15/D14</f>
        <v>#DIV/0!</v>
      </c>
      <c r="E16" s="47"/>
      <c r="F16" s="46" t="e">
        <f>F15/F14</f>
        <v>#DIV/0!</v>
      </c>
      <c r="G16" s="47"/>
      <c r="H16" s="46" t="e">
        <f>H15/H14</f>
        <v>#DIV/0!</v>
      </c>
      <c r="I16" s="47"/>
      <c r="J16" s="352"/>
    </row>
    <row r="17" spans="1:10" s="10" customFormat="1" ht="45.6" customHeight="1" thickBot="1" x14ac:dyDescent="0.3">
      <c r="A17" s="146" t="s">
        <v>413</v>
      </c>
      <c r="B17" s="48"/>
      <c r="C17" s="48"/>
      <c r="D17" s="48"/>
      <c r="E17" s="48"/>
      <c r="F17" s="48"/>
      <c r="G17" s="48"/>
      <c r="H17" s="48"/>
      <c r="I17" s="48"/>
      <c r="J17" s="353"/>
    </row>
    <row r="18" spans="1:10" s="10" customFormat="1" ht="25.15" customHeight="1" thickTop="1" x14ac:dyDescent="0.2">
      <c r="A18" s="276" t="s">
        <v>129</v>
      </c>
      <c r="B18" s="50"/>
      <c r="C18" s="43" t="str">
        <f>IF(B18="","",IF(B18=0,"",(B18/B$6/'Jälkilaskelma 2025'!$A$11)))</f>
        <v/>
      </c>
      <c r="D18" s="50"/>
      <c r="E18" s="44" t="str">
        <f>IF(D18="","",IF(D18=0,"",(D18/D$6/'Jälkilaskelma 2025'!$A$11)))</f>
        <v/>
      </c>
      <c r="F18" s="50"/>
      <c r="G18" s="44" t="str">
        <f>IF(F18="","",IF(F18=0,"",(F18/F$6/'Jälkilaskelma 2025'!$A$11)))</f>
        <v/>
      </c>
      <c r="H18" s="50"/>
      <c r="I18" s="44" t="str">
        <f>IF(H18="","",IF(H18=0,"",(H18/H$6/'Jälkilaskelma 2025'!$A$11)))</f>
        <v/>
      </c>
      <c r="J18" s="352"/>
    </row>
    <row r="19" spans="1:10" s="10" customFormat="1" ht="25.15" customHeight="1" x14ac:dyDescent="0.2">
      <c r="A19" s="208" t="s">
        <v>21</v>
      </c>
      <c r="B19" s="53"/>
      <c r="C19" s="54" t="str">
        <f>IF(B19="","",IF(B19=0,"",(B19/B$6/'Jälkilaskelma 2025'!$A$11)))</f>
        <v/>
      </c>
      <c r="D19" s="53"/>
      <c r="E19" s="54" t="str">
        <f>IF(D19="","",IF(D19=0,"",(D19/D$6/'Jälkilaskelma 2025'!$A$11)))</f>
        <v/>
      </c>
      <c r="F19" s="53"/>
      <c r="G19" s="54" t="str">
        <f>IF(F19="","",IF(F19=0,"",(F19/F$6/'Jälkilaskelma 2025'!$A$11)))</f>
        <v/>
      </c>
      <c r="H19" s="53"/>
      <c r="I19" s="54" t="str">
        <f>IF(H19="","",IF(H19=0,"",(H19/H$6/'Jälkilaskelma 2025'!$A$11)))</f>
        <v/>
      </c>
      <c r="J19" s="352"/>
    </row>
    <row r="20" spans="1:10" s="10" customFormat="1" ht="25.15" customHeight="1" x14ac:dyDescent="0.2">
      <c r="A20" s="208" t="s">
        <v>13</v>
      </c>
      <c r="B20" s="53"/>
      <c r="C20" s="54" t="str">
        <f>IF(B20="","",IF(B20=0,"",(B20/B$6/'Jälkilaskelma 2025'!$A$11)))</f>
        <v/>
      </c>
      <c r="D20" s="53"/>
      <c r="E20" s="54" t="str">
        <f>IF(D20="","",IF(D20=0,"",(D20/D$6/'Jälkilaskelma 2025'!$A$11)))</f>
        <v/>
      </c>
      <c r="F20" s="53"/>
      <c r="G20" s="54" t="str">
        <f>IF(F20="","",IF(F20=0,"",(F20/F$6/'Jälkilaskelma 2025'!$A$11)))</f>
        <v/>
      </c>
      <c r="H20" s="53"/>
      <c r="I20" s="54" t="str">
        <f>IF(H20="","",IF(H20=0,"",(H20/H$6/'Jälkilaskelma 2025'!$A$11)))</f>
        <v/>
      </c>
      <c r="J20" s="352"/>
    </row>
    <row r="21" spans="1:10" s="10" customFormat="1" ht="25.15" customHeight="1" x14ac:dyDescent="0.2">
      <c r="A21" s="208" t="s">
        <v>0</v>
      </c>
      <c r="B21" s="55"/>
      <c r="C21" s="44" t="str">
        <f>IF(B21="","",IF(B21=0,"",(B21/B$6/'Jälkilaskelma 2025'!$A$11)))</f>
        <v/>
      </c>
      <c r="D21" s="55"/>
      <c r="E21" s="54" t="str">
        <f>IF(D21="","",IF(D21=0,"",(D21/D$6/'Jälkilaskelma 2025'!$A$11)))</f>
        <v/>
      </c>
      <c r="F21" s="55"/>
      <c r="G21" s="54" t="str">
        <f>IF(F21="","",IF(F21=0,"",(F21/F$6/'Jälkilaskelma 2025'!$A$11)))</f>
        <v/>
      </c>
      <c r="H21" s="55"/>
      <c r="I21" s="54" t="str">
        <f>IF(H21="","",IF(H21=0,"",(H21/H$6/'Jälkilaskelma 2025'!$A$11)))</f>
        <v/>
      </c>
      <c r="J21" s="352"/>
    </row>
    <row r="22" spans="1:10" ht="27.6" customHeight="1" x14ac:dyDescent="0.2">
      <c r="A22" s="382" t="s">
        <v>189</v>
      </c>
      <c r="B22" s="383"/>
      <c r="C22" s="384"/>
      <c r="D22" s="383"/>
      <c r="E22" s="385"/>
      <c r="F22" s="383"/>
      <c r="G22" s="385"/>
      <c r="H22" s="383"/>
      <c r="I22" s="385"/>
      <c r="J22" s="354"/>
    </row>
    <row r="23" spans="1:10" s="10" customFormat="1" ht="25.15" customHeight="1" x14ac:dyDescent="0.2">
      <c r="A23" s="208" t="s">
        <v>32</v>
      </c>
      <c r="B23" s="53"/>
      <c r="C23" s="54" t="str">
        <f>IF(B23="","",IF(B23=0,"",(B23/B$6/'Jälkilaskelma 2025'!$A$11)))</f>
        <v/>
      </c>
      <c r="D23" s="53"/>
      <c r="E23" s="54" t="str">
        <f>IF(D23="","",IF(D23=0,"",(D23/D$6/'Jälkilaskelma 2025'!$A$11)))</f>
        <v/>
      </c>
      <c r="F23" s="53"/>
      <c r="G23" s="54" t="str">
        <f>IF(F23="","",IF(F23=0,"",(F23/F$6/'Jälkilaskelma 2025'!$A$11)))</f>
        <v/>
      </c>
      <c r="H23" s="53"/>
      <c r="I23" s="54" t="str">
        <f>IF(H23="","",IF(H23=0,"",(H23/H$6/'Jälkilaskelma 2025'!$A$11)))</f>
        <v/>
      </c>
      <c r="J23" s="353"/>
    </row>
    <row r="24" spans="1:10" s="10" customFormat="1" ht="25.15" customHeight="1" x14ac:dyDescent="0.2">
      <c r="A24" s="155" t="s">
        <v>11</v>
      </c>
      <c r="B24" s="50"/>
      <c r="C24" s="54" t="str">
        <f>IF(B24="","",IF(B24=0,"",(B24/B$6/'Jälkilaskelma 2025'!$A$11)))</f>
        <v/>
      </c>
      <c r="D24" s="50"/>
      <c r="E24" s="54" t="str">
        <f>IF(D24="","",IF(D24=0,"",(D24/D$6/'Jälkilaskelma 2025'!$A$11)))</f>
        <v/>
      </c>
      <c r="F24" s="50"/>
      <c r="G24" s="54" t="str">
        <f>IF(F24="","",IF(F24=0,"",(F24/F$6/'Jälkilaskelma 2025'!$A$11)))</f>
        <v/>
      </c>
      <c r="H24" s="50"/>
      <c r="I24" s="54" t="str">
        <f>IF(H24="","",IF(H24=0,"",(H24/H$6/'Jälkilaskelma 2025'!$A$11)))</f>
        <v/>
      </c>
      <c r="J24" s="354"/>
    </row>
    <row r="25" spans="1:10" s="10" customFormat="1" ht="25.15" customHeight="1" x14ac:dyDescent="0.2">
      <c r="A25" s="389" t="s">
        <v>117</v>
      </c>
      <c r="B25" s="62">
        <f>SUM(B18:B24)</f>
        <v>0</v>
      </c>
      <c r="C25" s="44" t="str">
        <f>IF(B25="","",IF(B25=0,"",(B25/B$6/'Jälkilaskelma 2025'!$A$11)))</f>
        <v/>
      </c>
      <c r="D25" s="62">
        <f>SUM(D18:D24)</f>
        <v>0</v>
      </c>
      <c r="E25" s="44" t="str">
        <f>IF(D25="","",IF(D25=0,"",(D25/D$6/'Jälkilaskelma 2025'!$A$11)))</f>
        <v/>
      </c>
      <c r="F25" s="62">
        <f>SUM(F18:F24)</f>
        <v>0</v>
      </c>
      <c r="G25" s="44" t="str">
        <f>IF(F25="","",IF(F25=0,"",(F25/F$6/'Jälkilaskelma 2025'!$A$11)))</f>
        <v/>
      </c>
      <c r="H25" s="62">
        <f>SUM(H18:H24)</f>
        <v>0</v>
      </c>
      <c r="I25" s="44" t="str">
        <f>IF(H25="","",IF(H25=0,"",(H25/H$6/'Jälkilaskelma 2025'!$A$11)))</f>
        <v/>
      </c>
      <c r="J25" s="352"/>
    </row>
    <row r="26" spans="1:10" s="10" customFormat="1" ht="25.15" customHeight="1" x14ac:dyDescent="0.2">
      <c r="A26" s="386" t="s">
        <v>14</v>
      </c>
      <c r="B26" s="387"/>
      <c r="C26" s="388"/>
      <c r="D26" s="387"/>
      <c r="E26" s="388"/>
      <c r="F26" s="387"/>
      <c r="G26" s="388"/>
      <c r="H26" s="387"/>
      <c r="I26" s="388"/>
      <c r="J26" s="352"/>
    </row>
    <row r="27" spans="1:10" s="10" customFormat="1" ht="25.15" customHeight="1" x14ac:dyDescent="0.2">
      <c r="A27" s="208" t="s">
        <v>190</v>
      </c>
      <c r="B27" s="53"/>
      <c r="C27" s="54" t="str">
        <f>IF(B27="","",IF(B27=0,"",(B27/B$6/'Jälkilaskelma 2025'!$A$11)))</f>
        <v/>
      </c>
      <c r="D27" s="53"/>
      <c r="E27" s="54" t="str">
        <f>IF(D27="","",IF(D27=0,"",(D27/D$6/'Jälkilaskelma 2025'!$A$11)))</f>
        <v/>
      </c>
      <c r="F27" s="53"/>
      <c r="G27" s="54" t="str">
        <f>IF(F27="","",IF(F27=0,"",(F27/F$6/'Jälkilaskelma 2025'!$A$11)))</f>
        <v/>
      </c>
      <c r="H27" s="53"/>
      <c r="I27" s="54" t="str">
        <f>IF(H27="","",IF(H27=0,"",(H27/H$6/'Jälkilaskelma 2025'!$A$11)))</f>
        <v/>
      </c>
      <c r="J27" s="352"/>
    </row>
    <row r="28" spans="1:10" s="10" customFormat="1" ht="25.15" customHeight="1" x14ac:dyDescent="0.2">
      <c r="A28" s="208" t="s">
        <v>18</v>
      </c>
      <c r="B28" s="53"/>
      <c r="C28" s="54" t="str">
        <f>IF(B28="","",IF(B28=0,"",(B28/B$6/'Jälkilaskelma 2025'!$A$11)))</f>
        <v/>
      </c>
      <c r="D28" s="53"/>
      <c r="E28" s="54" t="str">
        <f>IF(D28="","",IF(D28=0,"",(D28/D$6/'Jälkilaskelma 2025'!$A$11)))</f>
        <v/>
      </c>
      <c r="F28" s="53"/>
      <c r="G28" s="54" t="str">
        <f>IF(F28="","",IF(F28=0,"",(F28/F$6/'Jälkilaskelma 2025'!$A$11)))</f>
        <v/>
      </c>
      <c r="H28" s="53"/>
      <c r="I28" s="54" t="str">
        <f>IF(H28="","",IF(H28=0,"",(H28/H$6/'Jälkilaskelma 2025'!$A$11)))</f>
        <v/>
      </c>
      <c r="J28" s="352"/>
    </row>
    <row r="29" spans="1:10" s="10" customFormat="1" ht="25.15" customHeight="1" x14ac:dyDescent="0.2">
      <c r="A29" s="208" t="s">
        <v>1</v>
      </c>
      <c r="B29" s="53"/>
      <c r="C29" s="54" t="str">
        <f>IF(B29="","",IF(B29=0,"",(B29/B$6/'Jälkilaskelma 2025'!$A$11)))</f>
        <v/>
      </c>
      <c r="D29" s="53"/>
      <c r="E29" s="54" t="str">
        <f>IF(D29="","",IF(D29=0,"",(D29/D$6/'Jälkilaskelma 2025'!$A$11)))</f>
        <v/>
      </c>
      <c r="F29" s="53"/>
      <c r="G29" s="54" t="str">
        <f>IF(F29="","",IF(F29=0,"",(F29/F$6/'Jälkilaskelma 2025'!$A$11)))</f>
        <v/>
      </c>
      <c r="H29" s="53"/>
      <c r="I29" s="54" t="str">
        <f>IF(H29="","",IF(H29=0,"",(H29/H$6/'Jälkilaskelma 2025'!$A$11)))</f>
        <v/>
      </c>
      <c r="J29" s="352"/>
    </row>
    <row r="30" spans="1:10" s="10" customFormat="1" ht="25.15" customHeight="1" x14ac:dyDescent="0.2">
      <c r="A30" s="208" t="s">
        <v>2</v>
      </c>
      <c r="B30" s="53"/>
      <c r="C30" s="54" t="str">
        <f>IF(B30="","",IF(B30=0,"",(B30/B$6/'Jälkilaskelma 2025'!$A$11)))</f>
        <v/>
      </c>
      <c r="D30" s="53"/>
      <c r="E30" s="54" t="str">
        <f>IF(D30="","",IF(D30=0,"",(D30/D$6/'Jälkilaskelma 2025'!$A$11)))</f>
        <v/>
      </c>
      <c r="F30" s="53"/>
      <c r="G30" s="54" t="str">
        <f>IF(F30="","",IF(F30=0,"",(F30/F$6/'Jälkilaskelma 2025'!$A$11)))</f>
        <v/>
      </c>
      <c r="H30" s="53"/>
      <c r="I30" s="54" t="str">
        <f>IF(H30="","",IF(H30=0,"",(H30/H$6/'Jälkilaskelma 2025'!$A$11)))</f>
        <v/>
      </c>
      <c r="J30" s="352"/>
    </row>
    <row r="31" spans="1:10" s="10" customFormat="1" ht="25.15" customHeight="1" x14ac:dyDescent="0.2">
      <c r="A31" s="208" t="s">
        <v>3</v>
      </c>
      <c r="B31" s="53"/>
      <c r="C31" s="54" t="str">
        <f>IF(B31="","",IF(B31=0,"",(B31/B$6/'Jälkilaskelma 2025'!$A$11)))</f>
        <v/>
      </c>
      <c r="D31" s="53"/>
      <c r="E31" s="54" t="str">
        <f>IF(D31="","",IF(D31=0,"",(D31/D$6/'Jälkilaskelma 2025'!$A$11)))</f>
        <v/>
      </c>
      <c r="F31" s="53"/>
      <c r="G31" s="54" t="str">
        <f>IF(F31="","",IF(F31=0,"",(F31/F$6/'Jälkilaskelma 2025'!$A$11)))</f>
        <v/>
      </c>
      <c r="H31" s="53"/>
      <c r="I31" s="54" t="str">
        <f>IF(H31="","",IF(H31=0,"",(H31/H$6/'Jälkilaskelma 2025'!$A$11)))</f>
        <v/>
      </c>
      <c r="J31" s="352"/>
    </row>
    <row r="32" spans="1:10" s="10" customFormat="1" ht="25.15" customHeight="1" x14ac:dyDescent="0.2">
      <c r="A32" s="208" t="s">
        <v>4</v>
      </c>
      <c r="B32" s="53"/>
      <c r="C32" s="54" t="str">
        <f>IF(B32="","",IF(B32=0,"",(B32/B$6/'Jälkilaskelma 2025'!$A$11)))</f>
        <v/>
      </c>
      <c r="D32" s="53"/>
      <c r="E32" s="54" t="str">
        <f>IF(D32="","",IF(D32=0,"",(D32/D$6/'Jälkilaskelma 2025'!$A$11)))</f>
        <v/>
      </c>
      <c r="F32" s="53"/>
      <c r="G32" s="54" t="str">
        <f>IF(F32="","",IF(F32=0,"",(F32/F$6/'Jälkilaskelma 2025'!$A$11)))</f>
        <v/>
      </c>
      <c r="H32" s="53"/>
      <c r="I32" s="54" t="str">
        <f>IF(H32="","",IF(H32=0,"",(H32/H$6/'Jälkilaskelma 2025'!$A$11)))</f>
        <v/>
      </c>
      <c r="J32" s="352"/>
    </row>
    <row r="33" spans="1:10" s="10" customFormat="1" ht="25.15" customHeight="1" x14ac:dyDescent="0.2">
      <c r="A33" s="208" t="s">
        <v>5</v>
      </c>
      <c r="B33" s="53"/>
      <c r="C33" s="54" t="str">
        <f>IF(B33="","",IF(B33=0,"",(B33/B$6/'Jälkilaskelma 2025'!$A$11)))</f>
        <v/>
      </c>
      <c r="D33" s="53"/>
      <c r="E33" s="54" t="str">
        <f>IF(D33="","",IF(D33=0,"",(D33/D$6/'Jälkilaskelma 2025'!$A$11)))</f>
        <v/>
      </c>
      <c r="F33" s="53"/>
      <c r="G33" s="54" t="str">
        <f>IF(F33="","",IF(F33=0,"",(F33/F$6/'Jälkilaskelma 2025'!$A$11)))</f>
        <v/>
      </c>
      <c r="H33" s="53"/>
      <c r="I33" s="54" t="str">
        <f>IF(H33="","",IF(H33=0,"",(H33/H$6/'Jälkilaskelma 2025'!$A$11)))</f>
        <v/>
      </c>
      <c r="J33" s="352"/>
    </row>
    <row r="34" spans="1:10" s="10" customFormat="1" ht="25.15" customHeight="1" x14ac:dyDescent="0.2">
      <c r="A34" s="208" t="s">
        <v>6</v>
      </c>
      <c r="B34" s="53"/>
      <c r="C34" s="54" t="str">
        <f>IF(B34="","",IF(B34=0,"",(B34/B$6/'Jälkilaskelma 2025'!$A$11)))</f>
        <v/>
      </c>
      <c r="D34" s="53"/>
      <c r="E34" s="54" t="str">
        <f>IF(D34="","",IF(D34=0,"",(D34/D$6/'Jälkilaskelma 2025'!$A$11)))</f>
        <v/>
      </c>
      <c r="F34" s="53"/>
      <c r="G34" s="54" t="str">
        <f>IF(F34="","",IF(F34=0,"",(F34/F$6/'Jälkilaskelma 2025'!$A$11)))</f>
        <v/>
      </c>
      <c r="H34" s="53"/>
      <c r="I34" s="54" t="str">
        <f>IF(H34="","",IF(H34=0,"",(H34/H$6/'Jälkilaskelma 2025'!$A$11)))</f>
        <v/>
      </c>
      <c r="J34" s="352"/>
    </row>
    <row r="35" spans="1:10" s="10" customFormat="1" ht="25.15" customHeight="1" x14ac:dyDescent="0.2">
      <c r="A35" s="208" t="s">
        <v>7</v>
      </c>
      <c r="B35" s="53"/>
      <c r="C35" s="54" t="str">
        <f>IF(B35="","",IF(B35=0,"",(B35/B$6/'Jälkilaskelma 2025'!$A$11)))</f>
        <v/>
      </c>
      <c r="D35" s="53"/>
      <c r="E35" s="54" t="str">
        <f>IF(D35="","",IF(D35=0,"",(D35/D$6/'Jälkilaskelma 2025'!$A$11)))</f>
        <v/>
      </c>
      <c r="F35" s="53"/>
      <c r="G35" s="54" t="str">
        <f>IF(F35="","",IF(F35=0,"",(F35/F$6/'Jälkilaskelma 2025'!$A$11)))</f>
        <v/>
      </c>
      <c r="H35" s="53"/>
      <c r="I35" s="54" t="str">
        <f>IF(H35="","",IF(H35=0,"",(H35/H$6/'Jälkilaskelma 2025'!$A$11)))</f>
        <v/>
      </c>
      <c r="J35" s="352"/>
    </row>
    <row r="36" spans="1:10" s="10" customFormat="1" ht="25.15" customHeight="1" x14ac:dyDescent="0.2">
      <c r="A36" s="208" t="s">
        <v>8</v>
      </c>
      <c r="B36" s="53"/>
      <c r="C36" s="54" t="str">
        <f>IF(B36="","",IF(B36=0,"",(B36/B$6/'Jälkilaskelma 2025'!$A$11)))</f>
        <v/>
      </c>
      <c r="D36" s="53"/>
      <c r="E36" s="54" t="str">
        <f>IF(D36="","",IF(D36=0,"",(D36/D$6/'Jälkilaskelma 2025'!$A$11)))</f>
        <v/>
      </c>
      <c r="F36" s="53"/>
      <c r="G36" s="54" t="str">
        <f>IF(F36="","",IF(F36=0,"",(F36/F$6/'Jälkilaskelma 2025'!$A$11)))</f>
        <v/>
      </c>
      <c r="H36" s="53"/>
      <c r="I36" s="54" t="str">
        <f>IF(H36="","",IF(H36=0,"",(H36/H$6/'Jälkilaskelma 2025'!$A$11)))</f>
        <v/>
      </c>
      <c r="J36" s="352"/>
    </row>
    <row r="37" spans="1:10" s="10" customFormat="1" ht="25.15" customHeight="1" x14ac:dyDescent="0.2">
      <c r="A37" s="208" t="s">
        <v>9</v>
      </c>
      <c r="B37" s="53"/>
      <c r="C37" s="54" t="str">
        <f>IF(B37="","",IF(B37=0,"",(B37/B$6/'Jälkilaskelma 2025'!$A$11)))</f>
        <v/>
      </c>
      <c r="D37" s="53"/>
      <c r="E37" s="54" t="str">
        <f>IF(D37="","",IF(D37=0,"",(D37/D$6/'Jälkilaskelma 2025'!$A$11)))</f>
        <v/>
      </c>
      <c r="F37" s="53"/>
      <c r="G37" s="54" t="str">
        <f>IF(F37="","",IF(F37=0,"",(F37/F$6/'Jälkilaskelma 2025'!$A$11)))</f>
        <v/>
      </c>
      <c r="H37" s="53"/>
      <c r="I37" s="54" t="str">
        <f>IF(H37="","",IF(H37=0,"",(H37/H$6/'Jälkilaskelma 2025'!$A$11)))</f>
        <v/>
      </c>
      <c r="J37" s="352"/>
    </row>
    <row r="38" spans="1:10" s="10" customFormat="1" ht="25.15" customHeight="1" x14ac:dyDescent="0.2">
      <c r="A38" s="208" t="s">
        <v>28</v>
      </c>
      <c r="B38" s="53"/>
      <c r="C38" s="54" t="str">
        <f>IF(B38="","",IF(B38=0,"",(B38/B$6/'Jälkilaskelma 2025'!$A$11)))</f>
        <v/>
      </c>
      <c r="D38" s="53"/>
      <c r="E38" s="54" t="str">
        <f>IF(D38="","",IF(D38=0,"",(D38/D$6/'Jälkilaskelma 2025'!$A$11)))</f>
        <v/>
      </c>
      <c r="F38" s="53"/>
      <c r="G38" s="54" t="str">
        <f>IF(F38="","",IF(F38=0,"",(F38/F$6/'Jälkilaskelma 2025'!$A$11)))</f>
        <v/>
      </c>
      <c r="H38" s="53"/>
      <c r="I38" s="54" t="str">
        <f>IF(H38="","",IF(H38=0,"",(H38/H$6/'Jälkilaskelma 2025'!$A$11)))</f>
        <v/>
      </c>
      <c r="J38" s="352"/>
    </row>
    <row r="39" spans="1:10" s="10" customFormat="1" ht="25.15" customHeight="1" x14ac:dyDescent="0.2">
      <c r="A39" s="208" t="s">
        <v>10</v>
      </c>
      <c r="B39" s="53"/>
      <c r="C39" s="54" t="str">
        <f>IF(B39="","",IF(B39=0,"",(B39/B$6/'Jälkilaskelma 2025'!$A$11)))</f>
        <v/>
      </c>
      <c r="D39" s="53"/>
      <c r="E39" s="54" t="str">
        <f>IF(D39="","",IF(D39=0,"",(D39/D$6/'Jälkilaskelma 2025'!$A$11)))</f>
        <v/>
      </c>
      <c r="F39" s="53"/>
      <c r="G39" s="54" t="str">
        <f>IF(F39="","",IF(F39=0,"",(F39/F$6/'Jälkilaskelma 2025'!$A$11)))</f>
        <v/>
      </c>
      <c r="H39" s="53"/>
      <c r="I39" s="54" t="str">
        <f>IF(H39="","",IF(H39=0,"",(H39/H$6/'Jälkilaskelma 2025'!$A$11)))</f>
        <v/>
      </c>
      <c r="J39" s="352"/>
    </row>
    <row r="40" spans="1:10" s="10" customFormat="1" ht="25.15" customHeight="1" x14ac:dyDescent="0.2">
      <c r="A40" s="208" t="s">
        <v>19</v>
      </c>
      <c r="B40" s="53"/>
      <c r="C40" s="54" t="str">
        <f>IF(B40="","",IF(B40=0,"",(B40/B$6/'Jälkilaskelma 2025'!$A$11)))</f>
        <v/>
      </c>
      <c r="D40" s="53"/>
      <c r="E40" s="54" t="str">
        <f>IF(D40="","",IF(D40=0,"",(D40/D$6/'Jälkilaskelma 2025'!$A$11)))</f>
        <v/>
      </c>
      <c r="F40" s="53"/>
      <c r="G40" s="54" t="str">
        <f>IF(F40="","",IF(F40=0,"",(F40/F$6/'Jälkilaskelma 2025'!$A$11)))</f>
        <v/>
      </c>
      <c r="H40" s="53"/>
      <c r="I40" s="54" t="str">
        <f>IF(H40="","",IF(H40=0,"",(H40/H$6/'Jälkilaskelma 2025'!$A$11)))</f>
        <v/>
      </c>
      <c r="J40" s="352"/>
    </row>
    <row r="41" spans="1:10" s="10" customFormat="1" ht="25.15" customHeight="1" x14ac:dyDescent="0.2">
      <c r="A41" s="208" t="s">
        <v>191</v>
      </c>
      <c r="B41" s="53"/>
      <c r="C41" s="54" t="str">
        <f>IF(B41="","",IF(B41=0,"",(B41/B$6/'Jälkilaskelma 2025'!$A$11)))</f>
        <v/>
      </c>
      <c r="D41" s="53"/>
      <c r="E41" s="54" t="str">
        <f>IF(D41="","",IF(D41=0,"",(D41/D$6/'Jälkilaskelma 2025'!$A$11)))</f>
        <v/>
      </c>
      <c r="F41" s="53"/>
      <c r="G41" s="54" t="str">
        <f>IF(F41="","",IF(F41=0,"",(F41/F$6/'Jälkilaskelma 2025'!$A$11)))</f>
        <v/>
      </c>
      <c r="H41" s="53"/>
      <c r="I41" s="54" t="str">
        <f>IF(H41="","",IF(H41=0,"",(H41/H$6/'Jälkilaskelma 2025'!$A$11)))</f>
        <v/>
      </c>
      <c r="J41" s="352"/>
    </row>
    <row r="42" spans="1:10" s="10" customFormat="1" ht="30.6" customHeight="1" x14ac:dyDescent="0.2">
      <c r="A42" s="208" t="s">
        <v>26</v>
      </c>
      <c r="B42" s="53"/>
      <c r="C42" s="54" t="str">
        <f>IF(B42="","",IF(B42=0,"",(B42/B$6/'Jälkilaskelma 2025'!$A$11)))</f>
        <v/>
      </c>
      <c r="D42" s="53"/>
      <c r="E42" s="54" t="str">
        <f>IF(D42="","",IF(D42=0,"",(D42/D$6/'Jälkilaskelma 2025'!$A$11)))</f>
        <v/>
      </c>
      <c r="F42" s="53"/>
      <c r="G42" s="54" t="str">
        <f>IF(F42="","",IF(F42=0,"",(F42/F$6/'Jälkilaskelma 2025'!$A$11)))</f>
        <v/>
      </c>
      <c r="H42" s="53"/>
      <c r="I42" s="54" t="str">
        <f>IF(H42="","",IF(H42=0,"",(H42/H$6/'Jälkilaskelma 2025'!$A$11)))</f>
        <v/>
      </c>
      <c r="J42" s="352"/>
    </row>
    <row r="43" spans="1:10" s="12" customFormat="1" ht="25.15" customHeight="1" x14ac:dyDescent="0.2">
      <c r="A43" s="208" t="s">
        <v>33</v>
      </c>
      <c r="B43" s="53"/>
      <c r="C43" s="54" t="str">
        <f>IF(B43="","",IF(B43=0,"",(B43/B$6/'Jälkilaskelma 2025'!$A$11)))</f>
        <v/>
      </c>
      <c r="D43" s="53"/>
      <c r="E43" s="54" t="str">
        <f>IF(D43="","",IF(D43=0,"",(D43/D$6/'Jälkilaskelma 2025'!$A$11)))</f>
        <v/>
      </c>
      <c r="F43" s="53"/>
      <c r="G43" s="54" t="str">
        <f>IF(F43="","",IF(F43=0,"",(F43/F$6/'Jälkilaskelma 2025'!$A$11)))</f>
        <v/>
      </c>
      <c r="H43" s="53"/>
      <c r="I43" s="54" t="str">
        <f>IF(H43="","",IF(H43=0,"",(H43/H$6/'Jälkilaskelma 2025'!$A$11)))</f>
        <v/>
      </c>
      <c r="J43" s="355"/>
    </row>
    <row r="44" spans="1:10" ht="29.45" customHeight="1" x14ac:dyDescent="0.2">
      <c r="A44" s="278" t="s">
        <v>12</v>
      </c>
      <c r="B44" s="53"/>
      <c r="C44" s="54" t="str">
        <f>IF(B44="","",IF(B44=0,"",(B44/B$6/'Jälkilaskelma 2025'!$A$11)))</f>
        <v/>
      </c>
      <c r="D44" s="55"/>
      <c r="E44" s="54" t="str">
        <f>IF(D44="","",IF(D44=0,"",(D44/D$6/'Jälkilaskelma 2025'!$A$11)))</f>
        <v/>
      </c>
      <c r="F44" s="55"/>
      <c r="G44" s="54" t="str">
        <f>IF(F44="","",IF(F44=0,"",(F44/F$6/'Jälkilaskelma 2025'!$A$11)))</f>
        <v/>
      </c>
      <c r="H44" s="55"/>
      <c r="I44" s="54" t="str">
        <f>IF(H44="","",IF(H44=0,"",(H44/H$6/'Jälkilaskelma 2025'!$A$11)))</f>
        <v/>
      </c>
    </row>
    <row r="45" spans="1:10" s="10" customFormat="1" ht="22.15" customHeight="1" x14ac:dyDescent="0.2">
      <c r="A45" s="282"/>
      <c r="B45" s="79"/>
      <c r="C45" s="44" t="str">
        <f>IF(B45="","",IF(B45=0,"",(B45/B$6/'Jälkilaskelma 2025'!$A$11)))</f>
        <v/>
      </c>
      <c r="D45" s="79"/>
      <c r="E45" s="44" t="str">
        <f>IF(D45="","",IF(D45=0,"",(D45/D$6/'Jälkilaskelma 2025'!$A$11)))</f>
        <v/>
      </c>
      <c r="F45" s="79"/>
      <c r="G45" s="44" t="str">
        <f>IF(F45="","",IF(F45=0,"",(F45/F$6/'Jälkilaskelma 2025'!$A$11)))</f>
        <v/>
      </c>
      <c r="H45" s="79"/>
      <c r="I45" s="44" t="str">
        <f>IF(H45="","",IF(H45=0,"",(H45/H$6/'Jälkilaskelma 2025'!$A$11)))</f>
        <v/>
      </c>
      <c r="J45" s="352"/>
    </row>
    <row r="46" spans="1:10" s="10" customFormat="1" ht="25.15" customHeight="1" x14ac:dyDescent="0.2">
      <c r="A46" s="390" t="s">
        <v>119</v>
      </c>
      <c r="B46" s="391">
        <f>SUM(B27:B45)</f>
        <v>0</v>
      </c>
      <c r="C46" s="168" t="str">
        <f>IF(B46="","",IF(B46=0,"",(B46/B$6/'Jälkilaskelma 2025'!$A$11)))</f>
        <v/>
      </c>
      <c r="D46" s="391">
        <f>SUM(D27:D45)</f>
        <v>0</v>
      </c>
      <c r="E46" s="168" t="str">
        <f>IF(D46="","",IF(D46=0,"",(D46/D$6/'Jälkilaskelma 2025'!$A$11)))</f>
        <v/>
      </c>
      <c r="F46" s="391">
        <f>SUM(F27:F45)</f>
        <v>0</v>
      </c>
      <c r="G46" s="168" t="str">
        <f>IF(F46="","",IF(F46=0,"",(F46/F$6/'Jälkilaskelma 2025'!$A$11)))</f>
        <v/>
      </c>
      <c r="H46" s="391">
        <f>SUM(H27:H45)</f>
        <v>0</v>
      </c>
      <c r="I46" s="168" t="str">
        <f>IF(H46="","",IF(H46=0,"",(H46/H$6/'Jälkilaskelma 2025'!$A$11)))</f>
        <v/>
      </c>
      <c r="J46" s="352"/>
    </row>
    <row r="47" spans="1:10" ht="48.6" customHeight="1" x14ac:dyDescent="0.25">
      <c r="A47" s="392" t="s">
        <v>31</v>
      </c>
      <c r="B47" s="387"/>
      <c r="C47" s="388"/>
      <c r="D47" s="387"/>
      <c r="E47" s="388"/>
      <c r="F47" s="387"/>
      <c r="G47" s="388"/>
      <c r="H47" s="387"/>
      <c r="I47" s="388"/>
    </row>
    <row r="48" spans="1:10" s="10" customFormat="1" ht="25.15" customHeight="1" x14ac:dyDescent="0.2">
      <c r="A48" s="279" t="s">
        <v>16</v>
      </c>
      <c r="B48" s="53"/>
      <c r="C48" s="54" t="str">
        <f>IF(B48="","",IF(B48=0,"",(B48/B$6/'Jälkilaskelma 2025'!$A$11)))</f>
        <v/>
      </c>
      <c r="D48" s="53"/>
      <c r="E48" s="54" t="str">
        <f>IF(D48="","",IF(D48=0,"",(D48/D$6/'Jälkilaskelma 2025'!$A$11)))</f>
        <v/>
      </c>
      <c r="F48" s="53"/>
      <c r="G48" s="54" t="str">
        <f>IF(F48="","",IF(F48=0,"",(F48/F$6/'Jälkilaskelma 2025'!$A$11)))</f>
        <v/>
      </c>
      <c r="H48" s="53"/>
      <c r="I48" s="54" t="str">
        <f>IF(H48="","",IF(H48=0,"",(H48/H$6/'Jälkilaskelma 2025'!$A$11)))</f>
        <v/>
      </c>
      <c r="J48" s="352"/>
    </row>
    <row r="49" spans="1:10" s="10" customFormat="1" ht="30.6" customHeight="1" x14ac:dyDescent="0.2">
      <c r="A49" s="390" t="s">
        <v>120</v>
      </c>
      <c r="B49" s="393">
        <f>SUM(B48:B48)</f>
        <v>0</v>
      </c>
      <c r="C49" s="161" t="str">
        <f>IF(B49="","",IF(B49=0,"",(B49/B$6/'Jälkilaskelma 2025'!$A$11)))</f>
        <v/>
      </c>
      <c r="D49" s="393">
        <f>SUM(D48:D48)</f>
        <v>0</v>
      </c>
      <c r="E49" s="161" t="str">
        <f>IF(D49="","",IF(D49=0,"",(D49/D$6/'Jälkilaskelma 2025'!$A$11)))</f>
        <v/>
      </c>
      <c r="F49" s="393">
        <f>SUM(F48:F48)</f>
        <v>0</v>
      </c>
      <c r="G49" s="161" t="str">
        <f>IF(F49="","",IF(F49=0,"",(F49/F$6/'Jälkilaskelma 2025'!$A$11)))</f>
        <v/>
      </c>
      <c r="H49" s="393">
        <f>SUM(H48:H48)</f>
        <v>0</v>
      </c>
      <c r="I49" s="161" t="str">
        <f>IF(H49="","",IF(H49=0,"",(H49/H$6/'Jälkilaskelma 2025'!$A$11)))</f>
        <v/>
      </c>
      <c r="J49" s="352"/>
    </row>
    <row r="50" spans="1:10" s="10" customFormat="1" ht="25.15" customHeight="1" x14ac:dyDescent="0.2">
      <c r="A50" s="396" t="s">
        <v>17</v>
      </c>
      <c r="B50" s="397"/>
      <c r="C50" s="398"/>
      <c r="D50" s="397"/>
      <c r="E50" s="398"/>
      <c r="F50" s="397"/>
      <c r="G50" s="398"/>
      <c r="H50" s="397"/>
      <c r="I50" s="398"/>
      <c r="J50" s="352"/>
    </row>
    <row r="51" spans="1:10" s="10" customFormat="1" ht="25.15" customHeight="1" x14ac:dyDescent="0.2">
      <c r="A51" s="208" t="s">
        <v>192</v>
      </c>
      <c r="B51" s="53"/>
      <c r="C51" s="54" t="str">
        <f>IF(B51="","",IF(B51=0,"",(B51/B$6/'Jälkilaskelma 2025'!$A$11)))</f>
        <v/>
      </c>
      <c r="D51" s="53"/>
      <c r="E51" s="54" t="str">
        <f>IF(D51="","",IF(D51=0,"",(D51/D$6/'Jälkilaskelma 2025'!$A$11)))</f>
        <v/>
      </c>
      <c r="F51" s="53"/>
      <c r="G51" s="54" t="str">
        <f>IF(F51="","",IF(F51=0,"",(F51/F$6/'Jälkilaskelma 2025'!$A$11)))</f>
        <v/>
      </c>
      <c r="H51" s="53"/>
      <c r="I51" s="54" t="str">
        <f>IF(H51="","",IF(H51=0,"",(H51/H$6/'Jälkilaskelma 2025'!$A$11)))</f>
        <v/>
      </c>
      <c r="J51" s="352"/>
    </row>
    <row r="52" spans="1:10" s="10" customFormat="1" ht="31.15" customHeight="1" x14ac:dyDescent="0.2">
      <c r="A52" s="208" t="s">
        <v>35</v>
      </c>
      <c r="B52" s="53"/>
      <c r="C52" s="54" t="str">
        <f>IF(B52="","",IF(B52=0,"",(B52/B$6/'Jälkilaskelma 2025'!$A$11)))</f>
        <v/>
      </c>
      <c r="D52" s="53"/>
      <c r="E52" s="54" t="str">
        <f>IF(D52="","",IF(D52=0,"",(D52/D$6/'Jälkilaskelma 2025'!$A$11)))</f>
        <v/>
      </c>
      <c r="F52" s="53"/>
      <c r="G52" s="54" t="str">
        <f>IF(F52="","",IF(F52=0,"",(F52/F$6/'Jälkilaskelma 2025'!$A$11)))</f>
        <v/>
      </c>
      <c r="H52" s="53"/>
      <c r="I52" s="54" t="str">
        <f>IF(H52="","",IF(H52=0,"",(H52/H$6/'Jälkilaskelma 2025'!$A$11)))</f>
        <v/>
      </c>
      <c r="J52" s="352"/>
    </row>
    <row r="53" spans="1:10" s="10" customFormat="1" ht="28.15" customHeight="1" x14ac:dyDescent="0.2">
      <c r="A53" s="274" t="s">
        <v>29</v>
      </c>
      <c r="B53" s="53"/>
      <c r="C53" s="54" t="str">
        <f>IF(B53="","",IF(B53=0,"",(B53/B$6/'Jälkilaskelma 2025'!$A$11)))</f>
        <v/>
      </c>
      <c r="D53" s="53"/>
      <c r="E53" s="54" t="str">
        <f>IF(D53="","",IF(D53=0,"",(D53/D$6/'Jälkilaskelma 2025'!$A$11)))</f>
        <v/>
      </c>
      <c r="F53" s="53"/>
      <c r="G53" s="54" t="str">
        <f>IF(F53="","",IF(F53=0,"",(F53/F$6/'Jälkilaskelma 2025'!$A$11)))</f>
        <v/>
      </c>
      <c r="H53" s="53"/>
      <c r="I53" s="54" t="str">
        <f>IF(H53="","",IF(H53=0,"",(H53/H$6/'Jälkilaskelma 2025'!$A$11)))</f>
        <v/>
      </c>
      <c r="J53" s="352"/>
    </row>
    <row r="54" spans="1:10" s="10" customFormat="1" ht="25.15" customHeight="1" x14ac:dyDescent="0.2">
      <c r="A54" s="208" t="s">
        <v>30</v>
      </c>
      <c r="B54" s="53"/>
      <c r="C54" s="54" t="str">
        <f>IF(B54="","",IF(B54=0,"",(B54/B$6/'Jälkilaskelma 2025'!$A$11)))</f>
        <v/>
      </c>
      <c r="D54" s="55"/>
      <c r="E54" s="54" t="str">
        <f>IF(D54="","",IF(D54=0,"",(D54/D$6/'Jälkilaskelma 2025'!$A$11)))</f>
        <v/>
      </c>
      <c r="F54" s="55"/>
      <c r="G54" s="54" t="str">
        <f>IF(F54="","",IF(F54=0,"",(F54/F$6/'Jälkilaskelma 2025'!$A$11)))</f>
        <v/>
      </c>
      <c r="H54" s="55"/>
      <c r="I54" s="54" t="str">
        <f>IF(H54="","",IF(H54=0,"",(H54/H$6/'Jälkilaskelma 2025'!$A$11)))</f>
        <v/>
      </c>
      <c r="J54" s="352"/>
    </row>
    <row r="55" spans="1:10" s="10" customFormat="1" ht="27.4" customHeight="1" x14ac:dyDescent="0.2">
      <c r="A55" s="274" t="s">
        <v>34</v>
      </c>
      <c r="B55" s="53"/>
      <c r="C55" s="54" t="str">
        <f>IF(B55="","",IF(B55=0,"",(B55/B$6/'Jälkilaskelma 2025'!$A$11)))</f>
        <v/>
      </c>
      <c r="D55" s="79"/>
      <c r="E55" s="54" t="str">
        <f>IF(D55="","",IF(D55=0,"",(D55/D$6/'Jälkilaskelma 2025'!$A$11)))</f>
        <v/>
      </c>
      <c r="F55" s="79"/>
      <c r="G55" s="54" t="str">
        <f>IF(F55="","",IF(F55=0,"",(F55/F$6/'Jälkilaskelma 2025'!$A$11)))</f>
        <v/>
      </c>
      <c r="H55" s="79"/>
      <c r="I55" s="54" t="str">
        <f>IF(H55="","",IF(H55=0,"",(H55/H$6/'Jälkilaskelma 2025'!$A$11)))</f>
        <v/>
      </c>
      <c r="J55" s="352"/>
    </row>
    <row r="56" spans="1:10" s="10" customFormat="1" ht="40.9" customHeight="1" x14ac:dyDescent="0.2">
      <c r="A56" s="275" t="s">
        <v>361</v>
      </c>
      <c r="B56" s="53"/>
      <c r="C56" s="54" t="str">
        <f>IF(B56="","",IF(B56=0,"",(B56/B$6/'Jälkilaskelma 2025'!$A$11)))</f>
        <v/>
      </c>
      <c r="D56" s="79"/>
      <c r="E56" s="54" t="str">
        <f>IF(D56="","",IF(D56=0,"",(D56/D$6/'Jälkilaskelma 2025'!$A$11)))</f>
        <v/>
      </c>
      <c r="F56" s="79"/>
      <c r="G56" s="54" t="str">
        <f>IF(F56="","",IF(F56=0,"",(F56/F$6/'Jälkilaskelma 2025'!$A$11)))</f>
        <v/>
      </c>
      <c r="H56" s="79"/>
      <c r="I56" s="54" t="str">
        <f>IF(H56="","",IF(H56=0,"",(H56/H$6/'Jälkilaskelma 2025'!$A$11)))</f>
        <v/>
      </c>
      <c r="J56" s="352"/>
    </row>
    <row r="57" spans="1:10" s="12" customFormat="1" ht="25.5" customHeight="1" x14ac:dyDescent="0.2">
      <c r="A57" s="276" t="s">
        <v>25</v>
      </c>
      <c r="B57" s="53"/>
      <c r="C57" s="54" t="str">
        <f>IF(B57="","",IF(B57=0,"",(B57/B$6/'Jälkilaskelma 2025'!$A$11)))</f>
        <v/>
      </c>
      <c r="D57" s="55"/>
      <c r="E57" s="54" t="str">
        <f>IF(D57="","",IF(D57=0,"",(D57/D$6/'Jälkilaskelma 2025'!$A$11)))</f>
        <v/>
      </c>
      <c r="F57" s="280"/>
      <c r="G57" s="54" t="str">
        <f>IF(F57="","",IF(F57=0,"",(F57/F$6/'Jälkilaskelma 2025'!$A$11)))</f>
        <v/>
      </c>
      <c r="H57" s="55"/>
      <c r="I57" s="54" t="str">
        <f>IF(H57="","",IF(H57=0,"",(H57/H$6/'Jälkilaskelma 2025'!$A$11)))</f>
        <v/>
      </c>
      <c r="J57" s="355"/>
    </row>
    <row r="58" spans="1:10" s="10" customFormat="1" ht="18.600000000000001" customHeight="1" x14ac:dyDescent="0.2">
      <c r="A58" s="206"/>
      <c r="B58" s="79"/>
      <c r="C58" s="54" t="str">
        <f>IF(B58="","",IF(B58=0,"",(B58/B$6/'Jälkilaskelma 2025'!$A$11)))</f>
        <v/>
      </c>
      <c r="D58" s="79"/>
      <c r="E58" s="54" t="str">
        <f>IF(D58="","",IF(D58=0,"",(D58/D$6/'Jälkilaskelma 2025'!$A$11)))</f>
        <v/>
      </c>
      <c r="F58" s="79"/>
      <c r="G58" s="54" t="str">
        <f>IF(F58="","",IF(F58=0,"",(F58/F$6/'Jälkilaskelma 2025'!$A$11)))</f>
        <v/>
      </c>
      <c r="H58" s="79"/>
      <c r="I58" s="54" t="str">
        <f>IF(H58="","",IF(H58=0,"",(H58/H$6/'Jälkilaskelma 2025'!$A$11)))</f>
        <v/>
      </c>
      <c r="J58" s="352"/>
    </row>
    <row r="59" spans="1:10" s="10" customFormat="1" ht="25.5" customHeight="1" thickBot="1" x14ac:dyDescent="0.25">
      <c r="A59" s="399" t="s">
        <v>118</v>
      </c>
      <c r="B59" s="400">
        <f>SUM(B51:B58)</f>
        <v>0</v>
      </c>
      <c r="C59" s="163" t="str">
        <f>IF(B59="","",IF(B59=0,"",(B59/B$6/'Jälkilaskelma 2025'!$A$11)))</f>
        <v/>
      </c>
      <c r="D59" s="400">
        <f>SUM(D51:D58)</f>
        <v>0</v>
      </c>
      <c r="E59" s="163" t="str">
        <f>IF(D59="","",IF(D59=0,"",(D59/D$6/'Jälkilaskelma 2025'!$A$11)))</f>
        <v/>
      </c>
      <c r="F59" s="400">
        <f>SUM(F51:F58)</f>
        <v>0</v>
      </c>
      <c r="G59" s="151" t="str">
        <f>IF(F59="","",IF(F59=0,"",(F59/F$6/'Jälkilaskelma 2025'!$A$11)))</f>
        <v/>
      </c>
      <c r="H59" s="400">
        <f>SUM(H51:H58)</f>
        <v>0</v>
      </c>
      <c r="I59" s="163" t="str">
        <f>IF(H59="","",IF(H59=0,"",(H59/H$6/'Jälkilaskelma 2025'!$A$11)))</f>
        <v/>
      </c>
      <c r="J59" s="352"/>
    </row>
    <row r="60" spans="1:10" s="10" customFormat="1" ht="37.9" customHeight="1" thickTop="1" x14ac:dyDescent="0.2">
      <c r="A60" s="409" t="s">
        <v>121</v>
      </c>
      <c r="B60" s="291">
        <f>B25-B46+B49-B59</f>
        <v>0</v>
      </c>
      <c r="C60" s="292" t="str">
        <f>IF(B60="","",IF(B60=0,"",(B60/B$6/'Jälkilaskelma 2025'!$A$11)))</f>
        <v/>
      </c>
      <c r="D60" s="291">
        <f>D25-D46+D49-D59</f>
        <v>0</v>
      </c>
      <c r="E60" s="292" t="str">
        <f>IF(D60="","",IF(D60=0,"",(D60/D$6/'Jälkilaskelma 2025'!$A$11)))</f>
        <v/>
      </c>
      <c r="F60" s="291">
        <f>F25-F46+F49-F59</f>
        <v>0</v>
      </c>
      <c r="G60" s="293" t="str">
        <f>IF(F60="","",IF(F60=0,"",(F60/F$6/'Jälkilaskelma 2025'!$A$11)))</f>
        <v/>
      </c>
      <c r="H60" s="291">
        <f>H25-H46+H49-H59</f>
        <v>0</v>
      </c>
      <c r="I60" s="292" t="str">
        <f>IF(H60="","",IF(H60=0,"",(H60/H$6/'Jälkilaskelma 2025'!$A$11)))</f>
        <v/>
      </c>
      <c r="J60" s="352"/>
    </row>
    <row r="61" spans="1:10" s="17" customFormat="1" ht="37.9" customHeight="1" x14ac:dyDescent="0.2">
      <c r="A61" s="147" t="s">
        <v>122</v>
      </c>
      <c r="B61" s="11">
        <f>'Jälkilaskelma 2025'!B62</f>
        <v>0</v>
      </c>
      <c r="C61" s="151" t="str">
        <f>IF(B61="","",IF(B61=0,"",(B61/B$6/'Jälkilaskelma 2025'!$A$11)))</f>
        <v/>
      </c>
      <c r="D61" s="11">
        <f>'Jälkilaskelma 2025'!D62</f>
        <v>0</v>
      </c>
      <c r="E61" s="151" t="str">
        <f>IF(D61="","",IF(D61=0,"",(D61/D$6/'Jälkilaskelma 2025'!$A$11)))</f>
        <v/>
      </c>
      <c r="F61" s="11">
        <f>'Jälkilaskelma 2025'!F62</f>
        <v>0</v>
      </c>
      <c r="G61" s="151" t="str">
        <f>IF(F61="","",IF(F61=0,"",(F61/F$6/'Jälkilaskelma 2025'!$A$11)))</f>
        <v/>
      </c>
      <c r="H61" s="11">
        <f>'Jälkilaskelma 2025'!H62</f>
        <v>0</v>
      </c>
      <c r="I61" s="151" t="str">
        <f>IF(H61="","",IF(H61=0,"",(H61/H$6/'Jälkilaskelma 2025'!$A$11)))</f>
        <v/>
      </c>
      <c r="J61" s="349"/>
    </row>
    <row r="62" spans="1:10" s="10" customFormat="1" ht="37.9" customHeight="1" x14ac:dyDescent="0.2">
      <c r="A62" s="421" t="s">
        <v>194</v>
      </c>
      <c r="B62" s="294">
        <f>B60+B61</f>
        <v>0</v>
      </c>
      <c r="C62" s="161" t="str">
        <f>IF(B62="","",IF(B62=0,"",(B62/B$6/'Jälkilaskelma 2025'!$A$11)))</f>
        <v/>
      </c>
      <c r="D62" s="294">
        <f>D60+D61</f>
        <v>0</v>
      </c>
      <c r="E62" s="161" t="str">
        <f>IF(D62="","",IF(D62=0,"",(D62/D$6/'Jälkilaskelma 2025'!$A$11)))</f>
        <v/>
      </c>
      <c r="F62" s="294">
        <f>F60+F61</f>
        <v>0</v>
      </c>
      <c r="G62" s="161" t="str">
        <f>IF(F62="","",IF(F62=0,"",(F62/F$6/'Jälkilaskelma 2025'!$A$11)))</f>
        <v/>
      </c>
      <c r="H62" s="294">
        <f>H60+H61</f>
        <v>0</v>
      </c>
      <c r="I62" s="161" t="str">
        <f>IF(H62="","",IF(H62=0,"",(H62/H$6/'Jälkilaskelma 2025'!$A$11)))</f>
        <v/>
      </c>
      <c r="J62" s="352"/>
    </row>
    <row r="63" spans="1:10" s="10" customFormat="1" ht="45.6" customHeight="1" thickBot="1" x14ac:dyDescent="0.3">
      <c r="A63" s="379" t="s">
        <v>414</v>
      </c>
      <c r="B63" s="48"/>
      <c r="C63" s="76"/>
      <c r="D63" s="48"/>
      <c r="E63" s="76"/>
      <c r="F63" s="48"/>
      <c r="G63" s="76"/>
      <c r="H63" s="48"/>
      <c r="I63" s="76"/>
      <c r="J63" s="352"/>
    </row>
    <row r="64" spans="1:10" s="10" customFormat="1" ht="25.15" customHeight="1" thickTop="1" x14ac:dyDescent="0.2">
      <c r="A64" s="276" t="s">
        <v>15</v>
      </c>
      <c r="B64" s="50"/>
      <c r="C64" s="54" t="str">
        <f>IF(B64="","",IF(B64=0,"",(B64/B$6/'Jälkilaskelma 2025'!$A$11)))</f>
        <v/>
      </c>
      <c r="D64" s="50"/>
      <c r="E64" s="44" t="str">
        <f>IF(D64="","",IF(D64=0,"",(D64/D$6/'Jälkilaskelma 2025'!$A$11)))</f>
        <v/>
      </c>
      <c r="F64" s="50"/>
      <c r="G64" s="54" t="str">
        <f>IF(F64="","",IF(F64=0,"",(F64/F$6/'Jälkilaskelma 2025'!$A$11)))</f>
        <v/>
      </c>
      <c r="H64" s="50"/>
      <c r="I64" s="54" t="str">
        <f>IF(H64="","",IF(H64=0,"",(H64/H$6/'Jälkilaskelma 2025'!$A$11)))</f>
        <v/>
      </c>
      <c r="J64" s="352"/>
    </row>
    <row r="65" spans="1:10" s="10" customFormat="1" ht="25.15" customHeight="1" x14ac:dyDescent="0.2">
      <c r="A65" s="284" t="s">
        <v>16</v>
      </c>
      <c r="B65" s="53"/>
      <c r="C65" s="54" t="str">
        <f>IF(B65="","",IF(B65=0,"",(B65/B$6/'Jälkilaskelma 2025'!$A$11)))</f>
        <v/>
      </c>
      <c r="D65" s="53"/>
      <c r="E65" s="54" t="str">
        <f>IF(D65="","",IF(D65=0,"",(D65/D$6/'Jälkilaskelma 2025'!$A$11)))</f>
        <v/>
      </c>
      <c r="F65" s="53"/>
      <c r="G65" s="54" t="str">
        <f>IF(F65="","",IF(F65=0,"",(F65/F$6/'Jälkilaskelma 2025'!$A$11)))</f>
        <v/>
      </c>
      <c r="H65" s="53"/>
      <c r="I65" s="54" t="str">
        <f>IF(H65="","",IF(H65=0,"",(H65/H$6/'Jälkilaskelma 2025'!$A$11)))</f>
        <v/>
      </c>
      <c r="J65" s="352"/>
    </row>
    <row r="66" spans="1:10" s="10" customFormat="1" ht="25.15" customHeight="1" x14ac:dyDescent="0.2">
      <c r="A66" s="389" t="s">
        <v>195</v>
      </c>
      <c r="B66" s="68">
        <f>SUM(B64:B65)</f>
        <v>0</v>
      </c>
      <c r="C66" s="44" t="str">
        <f>IF(B66="","",IF(B66=0,"",(B66/B$6/'Jälkilaskelma 2025'!$A$11)))</f>
        <v/>
      </c>
      <c r="D66" s="68">
        <f>SUM(D64:D65)</f>
        <v>0</v>
      </c>
      <c r="E66" s="44" t="str">
        <f>IF(D66="","",IF(D66=0,"",(D66/D$6/'Jälkilaskelma 2025'!$A$11)))</f>
        <v/>
      </c>
      <c r="F66" s="68">
        <f>SUM(F64:F65)</f>
        <v>0</v>
      </c>
      <c r="G66" s="44" t="str">
        <f>IF(F66="","",IF(F66=0,"",(F66/F$6/'Jälkilaskelma 2025'!$A$11)))</f>
        <v/>
      </c>
      <c r="H66" s="68">
        <f>SUM(H64:H65)</f>
        <v>0</v>
      </c>
      <c r="I66" s="44" t="str">
        <f>IF(H66="","",IF(H66=0,"",(H66/H$6/'Jälkilaskelma 2025'!$A$11)))</f>
        <v/>
      </c>
      <c r="J66" s="352"/>
    </row>
    <row r="67" spans="1:10" ht="36.6" customHeight="1" x14ac:dyDescent="0.2">
      <c r="A67" s="396" t="s">
        <v>17</v>
      </c>
      <c r="B67" s="395"/>
      <c r="C67" s="388"/>
      <c r="D67" s="395"/>
      <c r="E67" s="388"/>
      <c r="F67" s="395"/>
      <c r="G67" s="388"/>
      <c r="H67" s="395"/>
      <c r="I67" s="388"/>
    </row>
    <row r="68" spans="1:10" s="10" customFormat="1" ht="25.15" customHeight="1" x14ac:dyDescent="0.2">
      <c r="A68" s="208" t="s">
        <v>192</v>
      </c>
      <c r="B68" s="53"/>
      <c r="C68" s="54" t="str">
        <f>IF(B68="","",IF(B68=0,"",(B68/B$6/'Jälkilaskelma 2025'!$A$11)))</f>
        <v/>
      </c>
      <c r="D68" s="53"/>
      <c r="E68" s="54" t="str">
        <f>IF(D68="","",IF(D68=0,"",(D68/D$6/'Jälkilaskelma 2025'!$A$11)))</f>
        <v/>
      </c>
      <c r="F68" s="53"/>
      <c r="G68" s="54" t="str">
        <f>IF(F68="","",IF(F68=0,"",(F68/F$6/'Jälkilaskelma 2025'!$A$11)))</f>
        <v/>
      </c>
      <c r="H68" s="53"/>
      <c r="I68" s="54" t="str">
        <f>IF(H68="","",IF(H68=0,"",(H68/H$6/'Jälkilaskelma 2025'!$A$11)))</f>
        <v/>
      </c>
      <c r="J68" s="352"/>
    </row>
    <row r="69" spans="1:10" s="10" customFormat="1" ht="31.15" customHeight="1" x14ac:dyDescent="0.2">
      <c r="A69" s="208" t="s">
        <v>35</v>
      </c>
      <c r="B69" s="53"/>
      <c r="C69" s="44" t="str">
        <f>IF(B69="","",IF(B69=0,"",(B69/B$6/'Jälkilaskelma 2025'!$A$11)))</f>
        <v/>
      </c>
      <c r="D69" s="53"/>
      <c r="E69" s="54" t="str">
        <f>IF(D69="","",IF(D69=0,"",(D69/D$6/'Jälkilaskelma 2025'!$A$11)))</f>
        <v/>
      </c>
      <c r="F69" s="53"/>
      <c r="G69" s="54" t="str">
        <f>IF(F69="","",IF(F69=0,"",(F69/F$6/'Jälkilaskelma 2025'!$A$11)))</f>
        <v/>
      </c>
      <c r="H69" s="53"/>
      <c r="I69" s="54" t="str">
        <f>IF(H69="","",IF(H69=0,"",(H69/H$6/'Jälkilaskelma 2025'!$A$11)))</f>
        <v/>
      </c>
      <c r="J69" s="352"/>
    </row>
    <row r="70" spans="1:10" s="10" customFormat="1" ht="25.15" customHeight="1" x14ac:dyDescent="0.2">
      <c r="A70" s="274" t="s">
        <v>29</v>
      </c>
      <c r="B70" s="53"/>
      <c r="C70" s="42" t="str">
        <f>IF(B70="","",IF(B70=0,"",(B70/B$6/'Jälkilaskelma 2025'!$A$11)))</f>
        <v/>
      </c>
      <c r="D70" s="53"/>
      <c r="E70" s="54" t="str">
        <f>IF(D70="","",IF(D70=0,"",(D70/D$6/'Jälkilaskelma 2025'!$A$11)))</f>
        <v/>
      </c>
      <c r="F70" s="53"/>
      <c r="G70" s="54" t="str">
        <f>IF(F70="","",IF(F70=0,"",(F70/F$6/'Jälkilaskelma 2025'!$A$11)))</f>
        <v/>
      </c>
      <c r="H70" s="53"/>
      <c r="I70" s="54" t="str">
        <f>IF(H70="","",IF(H70=0,"",(H70/H$6/'Jälkilaskelma 2025'!$A$11)))</f>
        <v/>
      </c>
      <c r="J70" s="352"/>
    </row>
    <row r="71" spans="1:10" s="10" customFormat="1" ht="25.15" customHeight="1" x14ac:dyDescent="0.2">
      <c r="A71" s="208" t="s">
        <v>30</v>
      </c>
      <c r="B71" s="53"/>
      <c r="C71" s="54" t="str">
        <f>IF(B71="","",IF(B71=0,"",(B71/B$6/'Jälkilaskelma 2025'!$A$11)))</f>
        <v/>
      </c>
      <c r="D71" s="55"/>
      <c r="E71" s="54" t="str">
        <f>IF(D71="","",IF(D71=0,"",(D71/D$6/'Jälkilaskelma 2025'!$A$11)))</f>
        <v/>
      </c>
      <c r="F71" s="55"/>
      <c r="G71" s="54" t="str">
        <f>IF(F71="","",IF(F71=0,"",(F71/F$6/'Jälkilaskelma 2025'!$A$11)))</f>
        <v/>
      </c>
      <c r="H71" s="55"/>
      <c r="I71" s="54" t="str">
        <f>IF(H71="","",IF(H71=0,"",(H71/H$6/'Jälkilaskelma 2025'!$A$11)))</f>
        <v/>
      </c>
      <c r="J71" s="352"/>
    </row>
    <row r="72" spans="1:10" s="10" customFormat="1" ht="33" customHeight="1" x14ac:dyDescent="0.2">
      <c r="A72" s="155" t="s">
        <v>34</v>
      </c>
      <c r="B72" s="53"/>
      <c r="C72" s="54" t="str">
        <f>IF(B72="","",IF(B72=0,"",(B72/B$6/'Jälkilaskelma 2025'!$A$11)))</f>
        <v/>
      </c>
      <c r="D72" s="79"/>
      <c r="E72" s="54" t="str">
        <f>IF(D72="","",IF(D72=0,"",(D72/D$6/'Jälkilaskelma 2025'!$A$11)))</f>
        <v/>
      </c>
      <c r="F72" s="79"/>
      <c r="G72" s="54" t="str">
        <f>IF(F72="","",IF(F72=0,"",(F72/F$6/'Jälkilaskelma 2025'!$A$11)))</f>
        <v/>
      </c>
      <c r="H72" s="79"/>
      <c r="I72" s="54" t="str">
        <f>IF(H72="","",IF(H72=0,"",(H72/H$6/'Jälkilaskelma 2025'!$A$11)))</f>
        <v/>
      </c>
      <c r="J72" s="352"/>
    </row>
    <row r="73" spans="1:10" s="10" customFormat="1" ht="34.15" customHeight="1" x14ac:dyDescent="0.2">
      <c r="A73" s="275" t="s">
        <v>361</v>
      </c>
      <c r="B73" s="53"/>
      <c r="C73" s="54" t="str">
        <f>IF(B73="","",IF(B73=0,"",(B73/B$6/'Jälkilaskelma 2025'!$A$11)))</f>
        <v/>
      </c>
      <c r="D73" s="79"/>
      <c r="E73" s="54" t="str">
        <f>IF(D73="","",IF(D73=0,"",(D73/D$6/'Jälkilaskelma 2025'!$A$11)))</f>
        <v/>
      </c>
      <c r="F73" s="79"/>
      <c r="G73" s="54" t="str">
        <f>IF(F73="","",IF(F73=0,"",(F73/F$6/'Jälkilaskelma 2025'!$A$11)))</f>
        <v/>
      </c>
      <c r="H73" s="79"/>
      <c r="I73" s="54" t="str">
        <f>IF(H73="","",IF(H73=0,"",(H73/H$6/'Jälkilaskelma 2025'!$A$11)))</f>
        <v/>
      </c>
      <c r="J73" s="352"/>
    </row>
    <row r="74" spans="1:10" s="10" customFormat="1" ht="25.15" customHeight="1" x14ac:dyDescent="0.2">
      <c r="A74" s="276" t="s">
        <v>25</v>
      </c>
      <c r="B74" s="53"/>
      <c r="C74" s="54" t="str">
        <f>IF(B74="","",IF(B74=0,"",(B74/B$6/'Jälkilaskelma 2025'!$A$11)))</f>
        <v/>
      </c>
      <c r="D74" s="53"/>
      <c r="E74" s="54" t="str">
        <f>IF(D74="","",IF(D74=0,"",(D74/D$6/'Jälkilaskelma 2025'!$A$11)))</f>
        <v/>
      </c>
      <c r="F74" s="53"/>
      <c r="G74" s="54" t="str">
        <f>IF(F74="","",IF(F74=0,"",(F74/F$6/'Jälkilaskelma 2025'!$A$11)))</f>
        <v/>
      </c>
      <c r="H74" s="53"/>
      <c r="I74" s="54" t="str">
        <f>IF(H74="","",IF(H74=0,"",(H74/H$6/'Jälkilaskelma 2025'!$A$11)))</f>
        <v/>
      </c>
      <c r="J74" s="352"/>
    </row>
    <row r="75" spans="1:10" s="10" customFormat="1" ht="19.899999999999999" customHeight="1" x14ac:dyDescent="0.2">
      <c r="A75" s="207"/>
      <c r="B75" s="79"/>
      <c r="C75" s="54" t="str">
        <f>IF(B75="","",IF(B75=0,"",(B75/B$6/'Jälkilaskelma 2025'!$A$11)))</f>
        <v/>
      </c>
      <c r="D75" s="79"/>
      <c r="E75" s="54" t="str">
        <f>IF(D75="","",IF(D75=0,"",(D75/D$6/'Jälkilaskelma 2025'!$A$11)))</f>
        <v/>
      </c>
      <c r="F75" s="79"/>
      <c r="G75" s="54" t="str">
        <f>IF(F75="","",IF(F75=0,"",(F75/F$6/'Jälkilaskelma 2025'!$A$11)))</f>
        <v/>
      </c>
      <c r="H75" s="79"/>
      <c r="I75" s="54" t="str">
        <f>IF(H75="","",IF(H75=0,"",(H75/H$6/'Jälkilaskelma 2025'!$A$11)))</f>
        <v/>
      </c>
      <c r="J75" s="352"/>
    </row>
    <row r="76" spans="1:10" s="10" customFormat="1" ht="33.6" customHeight="1" thickBot="1" x14ac:dyDescent="0.25">
      <c r="A76" s="401" t="s">
        <v>118</v>
      </c>
      <c r="B76" s="400">
        <f>SUM(B68:B75)</f>
        <v>0</v>
      </c>
      <c r="C76" s="163" t="str">
        <f>IF(B76="","",IF(B76=0,"",(B76/B$6/'Jälkilaskelma 2025'!$A$11)))</f>
        <v/>
      </c>
      <c r="D76" s="400">
        <f>SUM(D68:D75)</f>
        <v>0</v>
      </c>
      <c r="E76" s="163" t="str">
        <f>IF(D76="","",IF(D76=0,"",(D76/D$6/'Jälkilaskelma 2025'!$A$11)))</f>
        <v/>
      </c>
      <c r="F76" s="402">
        <f>SUM(F68:F75)</f>
        <v>0</v>
      </c>
      <c r="G76" s="151" t="str">
        <f>IF(F76="","",IF(F76=0,"",(F76/F$6/'Jälkilaskelma 2025'!$A$11)))</f>
        <v/>
      </c>
      <c r="H76" s="402">
        <f>SUM(H68:H75)</f>
        <v>0</v>
      </c>
      <c r="I76" s="163" t="str">
        <f>IF(H76="","",IF(H76=0,"",(H76/H$6/'Jälkilaskelma 2025'!$A$11)))</f>
        <v/>
      </c>
      <c r="J76" s="352"/>
    </row>
    <row r="77" spans="1:10" s="12" customFormat="1" ht="31.15" customHeight="1" thickTop="1" x14ac:dyDescent="0.2">
      <c r="A77" s="409" t="s">
        <v>196</v>
      </c>
      <c r="B77" s="291">
        <f>B66-B76</f>
        <v>0</v>
      </c>
      <c r="C77" s="292" t="str">
        <f>IF(B77="","",IF(B77=0,"",(B77/B$6/'Jälkilaskelma 2025'!$A$11)))</f>
        <v/>
      </c>
      <c r="D77" s="291">
        <f>D66-D76</f>
        <v>0</v>
      </c>
      <c r="E77" s="292" t="str">
        <f>IF(D77="","",IF(D77=0,"",(D77/D$6/'Jälkilaskelma 2025'!$A$11)))</f>
        <v/>
      </c>
      <c r="F77" s="291">
        <f>F66-F76</f>
        <v>0</v>
      </c>
      <c r="G77" s="293" t="str">
        <f>IF(F77="","",IF(F77=0,"",(F77/F$6/'Jälkilaskelma 2025'!$A$11)))</f>
        <v/>
      </c>
      <c r="H77" s="291">
        <f>H66-H76</f>
        <v>0</v>
      </c>
      <c r="I77" s="292" t="str">
        <f>IF(H77="","",IF(H77=0,"",(H77/H$6/'Jälkilaskelma 2025'!$A$11)))</f>
        <v/>
      </c>
      <c r="J77" s="355"/>
    </row>
    <row r="78" spans="1:10" s="10" customFormat="1" ht="31.15" customHeight="1" x14ac:dyDescent="0.2">
      <c r="A78" s="286" t="s">
        <v>197</v>
      </c>
      <c r="B78" s="11">
        <f>'Jälkilaskelma 2025'!B79</f>
        <v>0</v>
      </c>
      <c r="C78" s="151" t="str">
        <f>IF(B78="","",IF(B78=0,"",(B78/B$6/'Jälkilaskelma 2025'!$A$11)))</f>
        <v/>
      </c>
      <c r="D78" s="11">
        <f>'Jälkilaskelma 2025'!D79</f>
        <v>0</v>
      </c>
      <c r="E78" s="151" t="str">
        <f>IF(D78="","",IF(D78=0,"",(D78/D$6/'Jälkilaskelma 2025'!$A$11)))</f>
        <v/>
      </c>
      <c r="F78" s="11">
        <f>'Jälkilaskelma 2025'!F79</f>
        <v>0</v>
      </c>
      <c r="G78" s="151" t="str">
        <f>IF(F78="","",IF(F78=0,"",(F78/F$6/'Jälkilaskelma 2025'!$A$11)))</f>
        <v/>
      </c>
      <c r="H78" s="11">
        <f>'Jälkilaskelma 2025'!H79</f>
        <v>0</v>
      </c>
      <c r="I78" s="151" t="str">
        <f>IF(H78="","",IF(H78=0,"",(H78/H$6/'Jälkilaskelma 2025'!$A$11)))</f>
        <v/>
      </c>
      <c r="J78" s="352"/>
    </row>
    <row r="79" spans="1:10" s="10" customFormat="1" ht="31.15" customHeight="1" x14ac:dyDescent="0.2">
      <c r="A79" s="410" t="s">
        <v>198</v>
      </c>
      <c r="B79" s="294">
        <f>B77+B78</f>
        <v>0</v>
      </c>
      <c r="C79" s="161" t="str">
        <f>IF(B79="","",IF(B79=0,"",(B79/B$6/'Jälkilaskelma 2025'!$A$11)))</f>
        <v/>
      </c>
      <c r="D79" s="294">
        <f>D77+D78</f>
        <v>0</v>
      </c>
      <c r="E79" s="161" t="str">
        <f>IF(D79="","",IF(D79=0,"",(D79/D$6/'Jälkilaskelma 2025'!$A$11)))</f>
        <v/>
      </c>
      <c r="F79" s="294">
        <f>F77+F78</f>
        <v>0</v>
      </c>
      <c r="G79" s="161" t="str">
        <f>IF(F79="","",IF(F79=0,"",(F79/F$6/'Jälkilaskelma 2025'!$A$11)))</f>
        <v/>
      </c>
      <c r="H79" s="294">
        <f>H77+H78</f>
        <v>0</v>
      </c>
      <c r="I79" s="161" t="str">
        <f>IF(H79="","",IF(H79=0,"",(H79/H$6/'Jälkilaskelma 2025'!$A$11)))</f>
        <v/>
      </c>
      <c r="J79" s="352"/>
    </row>
    <row r="80" spans="1:10" s="10" customFormat="1" ht="56.45" customHeight="1" thickBot="1" x14ac:dyDescent="0.3">
      <c r="A80" s="379" t="s">
        <v>44</v>
      </c>
      <c r="B80" s="48"/>
      <c r="C80" s="76"/>
      <c r="D80" s="48"/>
      <c r="E80" s="76"/>
      <c r="F80" s="48"/>
      <c r="G80" s="76"/>
      <c r="H80" s="48"/>
      <c r="I80" s="76"/>
      <c r="J80" s="352"/>
    </row>
    <row r="81" spans="1:10" s="13" customFormat="1" ht="31.9" customHeight="1" thickTop="1" x14ac:dyDescent="0.2">
      <c r="A81" s="67" t="s">
        <v>22</v>
      </c>
      <c r="B81" s="41"/>
      <c r="C81" s="64"/>
      <c r="D81" s="41"/>
      <c r="E81" s="64"/>
      <c r="F81" s="41"/>
      <c r="G81" s="64"/>
      <c r="H81" s="41"/>
      <c r="I81" s="64"/>
      <c r="J81" s="356"/>
    </row>
    <row r="82" spans="1:10" s="10" customFormat="1" ht="34.15" customHeight="1" x14ac:dyDescent="0.2">
      <c r="A82" s="145" t="s">
        <v>199</v>
      </c>
      <c r="B82" s="53"/>
      <c r="C82" s="54" t="str">
        <f>IF(B82="","",IF(B82=0,"",(B82/B$6/'Jälkilaskelma 2025'!$A$11)))</f>
        <v/>
      </c>
      <c r="D82" s="53"/>
      <c r="E82" s="44" t="str">
        <f>IF(D82="","",IF(D82=0,"",(D82/D$6/'Jälkilaskelma 2025'!$A$11)))</f>
        <v/>
      </c>
      <c r="F82" s="53"/>
      <c r="G82" s="54" t="str">
        <f>IF(F82="","",IF(F82=0,"",(F82/F$6/'Jälkilaskelma 2025'!$A$11)))</f>
        <v/>
      </c>
      <c r="H82" s="53"/>
      <c r="I82" s="54" t="str">
        <f>IF(H82="","",IF(H82=0,"",(H82/H$6/'Jälkilaskelma 2025'!$A$11)))</f>
        <v/>
      </c>
      <c r="J82" s="352"/>
    </row>
    <row r="83" spans="1:10" s="10" customFormat="1" ht="36.4" customHeight="1" x14ac:dyDescent="0.2">
      <c r="A83" s="149" t="s">
        <v>27</v>
      </c>
      <c r="B83" s="79"/>
      <c r="C83" s="54" t="str">
        <f>IF(B83="","",IF(B83=0,"",(B83/B$6/'Jälkilaskelma 2025'!$A$11)))</f>
        <v/>
      </c>
      <c r="D83" s="71"/>
      <c r="E83" s="54" t="str">
        <f>IF(D83="","",IF(D83=0,"",(D83/D$6/'Jälkilaskelma 2025'!$A$11)))</f>
        <v/>
      </c>
      <c r="F83" s="71"/>
      <c r="G83" s="54" t="str">
        <f>IF(F83="","",IF(F83=0,"",(F83/F$6/'Jälkilaskelma 2025'!$A$11)))</f>
        <v/>
      </c>
      <c r="H83" s="71"/>
      <c r="I83" s="54" t="str">
        <f>IF(H83="","",IF(H83=0,"",(H83/H$6/'Jälkilaskelma 2025'!$A$11)))</f>
        <v/>
      </c>
      <c r="J83" s="352"/>
    </row>
    <row r="84" spans="1:10" s="10" customFormat="1" ht="30.6" customHeight="1" x14ac:dyDescent="0.2">
      <c r="A84" s="404" t="s">
        <v>117</v>
      </c>
      <c r="B84" s="393">
        <f>SUM(B82:B83)</f>
        <v>0</v>
      </c>
      <c r="C84" s="161" t="str">
        <f>IF(B84="","",IF(B84=0,"",(B84/B$6/'Jälkilaskelma 2025'!$A$11)))</f>
        <v/>
      </c>
      <c r="D84" s="393">
        <f>SUM(D82:D83)</f>
        <v>0</v>
      </c>
      <c r="E84" s="161" t="str">
        <f>IF(D84="","",IF(D84=0,"",(D84/D$6/'Jälkilaskelma 2025'!$A$11)))</f>
        <v/>
      </c>
      <c r="F84" s="393">
        <f>SUM(F82:F83)</f>
        <v>0</v>
      </c>
      <c r="G84" s="161" t="str">
        <f>IF(F84="","",IF(F84=0,"",(F84/F$6/'Jälkilaskelma 2025'!$A$11)))</f>
        <v/>
      </c>
      <c r="H84" s="393">
        <f>SUM(H82:H83)</f>
        <v>0</v>
      </c>
      <c r="I84" s="161" t="str">
        <f>IF(H84="","",IF(H84=0,"",(H84/H$6/'Jälkilaskelma 2025'!$A$11)))</f>
        <v/>
      </c>
      <c r="J84" s="352"/>
    </row>
    <row r="85" spans="1:10" s="10" customFormat="1" ht="32.450000000000003" customHeight="1" x14ac:dyDescent="0.2">
      <c r="A85" s="394" t="s">
        <v>23</v>
      </c>
      <c r="B85" s="403"/>
      <c r="C85" s="403"/>
      <c r="D85" s="403"/>
      <c r="E85" s="403"/>
      <c r="F85" s="403"/>
      <c r="G85" s="403"/>
      <c r="H85" s="403"/>
      <c r="I85" s="403"/>
      <c r="J85" s="352"/>
    </row>
    <row r="86" spans="1:10" s="10" customFormat="1" ht="33" customHeight="1" x14ac:dyDescent="0.2">
      <c r="A86" s="150" t="s">
        <v>200</v>
      </c>
      <c r="B86" s="11"/>
      <c r="C86" s="54" t="str">
        <f>IF(B86="","",IF(B86=0,"",(B86/B$6/'Jälkilaskelma 2025'!$A$11)))</f>
        <v/>
      </c>
      <c r="D86" s="11"/>
      <c r="E86" s="54" t="str">
        <f>IF(D86="","",IF(D86=0,"",(D86/D$6/'Jälkilaskelma 2025'!$A$11)))</f>
        <v/>
      </c>
      <c r="F86" s="11"/>
      <c r="G86" s="54" t="str">
        <f>IF(F86="","",IF(F86=0,"",(F86/F$6/'Jälkilaskelma 2025'!$A$11)))</f>
        <v/>
      </c>
      <c r="H86" s="11"/>
      <c r="I86" s="54" t="str">
        <f>IF(H86="","",IF(H86=0,"",(H86/H$6/'Jälkilaskelma 2025'!$A$11)))</f>
        <v/>
      </c>
      <c r="J86" s="352"/>
    </row>
    <row r="87" spans="1:10" s="10" customFormat="1" ht="33" customHeight="1" x14ac:dyDescent="0.2">
      <c r="A87" s="150" t="s">
        <v>201</v>
      </c>
      <c r="B87" s="11"/>
      <c r="C87" s="54" t="str">
        <f>IF(B87="","",IF(B87=0,"",(B87/B$6/'Jälkilaskelma 2025'!$A$11)))</f>
        <v/>
      </c>
      <c r="D87" s="53"/>
      <c r="E87" s="54" t="str">
        <f>IF(D87="","",IF(D87=0,"",(D87/D$6/'Jälkilaskelma 2025'!$A$11)))</f>
        <v/>
      </c>
      <c r="F87" s="53"/>
      <c r="G87" s="54" t="str">
        <f>IF(F87="","",IF(F87=0,"",(F87/F$6/'Jälkilaskelma 2025'!$A$11)))</f>
        <v/>
      </c>
      <c r="H87" s="53"/>
      <c r="I87" s="54" t="str">
        <f>IF(H87="","",IF(H87=0,"",(H87/H$6/'Jälkilaskelma 2025'!$A$11)))</f>
        <v/>
      </c>
      <c r="J87" s="352"/>
    </row>
    <row r="88" spans="1:10" s="10" customFormat="1" ht="33" customHeight="1" x14ac:dyDescent="0.2">
      <c r="A88" s="152" t="s">
        <v>368</v>
      </c>
      <c r="B88" s="11"/>
      <c r="C88" s="54" t="str">
        <f>IF(B88="","",IF(B88=0,"",(B88/B$6/'Jälkilaskelma 2025'!$A$11)))</f>
        <v/>
      </c>
      <c r="D88" s="11"/>
      <c r="E88" s="54" t="str">
        <f>IF(D88="","",IF(D88=0,"",(D88/D$6/'Jälkilaskelma 2025'!$A$11)))</f>
        <v/>
      </c>
      <c r="F88" s="11"/>
      <c r="G88" s="54" t="str">
        <f>IF(F88="","",IF(F88=0,"",(F88/F$6/'Jälkilaskelma 2025'!$A$11)))</f>
        <v/>
      </c>
      <c r="H88" s="11"/>
      <c r="I88" s="54" t="str">
        <f>IF(H88="","",IF(H88=0,"",(H88/H$6/'Jälkilaskelma 2025'!$A$11)))</f>
        <v/>
      </c>
      <c r="J88" s="352"/>
    </row>
    <row r="89" spans="1:10" s="10" customFormat="1" ht="33" customHeight="1" x14ac:dyDescent="0.2">
      <c r="A89" s="153" t="s">
        <v>202</v>
      </c>
      <c r="B89" s="11"/>
      <c r="C89" s="54" t="str">
        <f>IF(B89="","",IF(B89=0,"",(B89/B$6/'Jälkilaskelma 2025'!$A$11)))</f>
        <v/>
      </c>
      <c r="D89" s="154"/>
      <c r="E89" s="54" t="str">
        <f>IF(D89="","",IF(D89=0,"",(D89/D$6/'Jälkilaskelma 2025'!$A$11)))</f>
        <v/>
      </c>
      <c r="F89" s="154"/>
      <c r="G89" s="54" t="str">
        <f>IF(F89="","",IF(F89=0,"",(F89/F$6/'Jälkilaskelma 2025'!$A$11)))</f>
        <v/>
      </c>
      <c r="H89" s="154"/>
      <c r="I89" s="54" t="str">
        <f>IF(H89="","",IF(H89=0,"",(H89/H$6/'Jälkilaskelma 2025'!$A$11)))</f>
        <v/>
      </c>
      <c r="J89" s="352"/>
    </row>
    <row r="90" spans="1:10" s="10" customFormat="1" ht="10.15" customHeight="1" x14ac:dyDescent="0.2">
      <c r="A90" s="155"/>
      <c r="B90" s="79"/>
      <c r="C90" s="54" t="str">
        <f>IF(B90="","",IF(B90=0,"",(B90/B$6/'Jälkilaskelma 2025'!$A$11)))</f>
        <v/>
      </c>
      <c r="D90" s="79"/>
      <c r="E90" s="54" t="str">
        <f>IF(D90="","",IF(D90=0,"",(D90/D$6/'Jälkilaskelma 2025'!$A$11)))</f>
        <v/>
      </c>
      <c r="F90" s="79"/>
      <c r="G90" s="54" t="str">
        <f>IF(F90="","",IF(F90=0,"",(F90/F$6/'Jälkilaskelma 2025'!$A$11)))</f>
        <v/>
      </c>
      <c r="H90" s="79"/>
      <c r="I90" s="54" t="str">
        <f>IF(H90="","",IF(H90=0,"",(H90/H$6/'Jälkilaskelma 2025'!$A$11)))</f>
        <v/>
      </c>
      <c r="J90" s="352"/>
    </row>
    <row r="91" spans="1:10" s="10" customFormat="1" ht="32.450000000000003" customHeight="1" thickBot="1" x14ac:dyDescent="0.25">
      <c r="A91" s="404" t="s">
        <v>128</v>
      </c>
      <c r="B91" s="66">
        <f>SUM(B86:B90)</f>
        <v>0</v>
      </c>
      <c r="C91" s="74" t="str">
        <f>IF(B91="","",IF(B91=0,"",(B91/B$6/'Jälkilaskelma 2025'!$A$11)))</f>
        <v/>
      </c>
      <c r="D91" s="66">
        <f>SUM(D86:D90)</f>
        <v>0</v>
      </c>
      <c r="E91" s="74" t="str">
        <f>IF(D91="","",IF(D91=0,"",(D91/D$6/'Jälkilaskelma 2025'!$A$11)))</f>
        <v/>
      </c>
      <c r="F91" s="73">
        <f>SUM(F86:F90)</f>
        <v>0</v>
      </c>
      <c r="G91" s="54" t="str">
        <f>IF(F91="","",IF(F91=0,"",(F91/F$6/'Jälkilaskelma 2025'!$A$11)))</f>
        <v/>
      </c>
      <c r="H91" s="73">
        <f>SUM(H86:H90)</f>
        <v>0</v>
      </c>
      <c r="I91" s="74" t="str">
        <f>IF(H91="","",IF(H91=0,"",(H91/H$6/'Jälkilaskelma 2025'!$A$11)))</f>
        <v/>
      </c>
      <c r="J91" s="352"/>
    </row>
    <row r="92" spans="1:10" s="10" customFormat="1" ht="37.15" customHeight="1" thickTop="1" x14ac:dyDescent="0.2">
      <c r="A92" s="408" t="s">
        <v>76</v>
      </c>
      <c r="B92" s="138">
        <f>B84-B91</f>
        <v>0</v>
      </c>
      <c r="C92" s="42" t="str">
        <f>IF(B92="","",IF(B92=0,"",(B92/B$6/'Jälkilaskelma 2025'!$A$11)))</f>
        <v/>
      </c>
      <c r="D92" s="138">
        <f>D84-D91</f>
        <v>0</v>
      </c>
      <c r="E92" s="42" t="str">
        <f>IF(D92="","",IF(D92=0,"",(D92/D$6/'Jälkilaskelma 2025'!$A$11)))</f>
        <v/>
      </c>
      <c r="F92" s="138">
        <f>F84-F91</f>
        <v>0</v>
      </c>
      <c r="G92" s="236" t="str">
        <f>IF(F92="","",IF(F92=0,"",(F92/F$6/'Jälkilaskelma 2025'!$A$11)))</f>
        <v/>
      </c>
      <c r="H92" s="138">
        <f>H84-H91</f>
        <v>0</v>
      </c>
      <c r="I92" s="42" t="str">
        <f>IF(H92="","",IF(H92=0,"",(H92/H$6/'Jälkilaskelma 2025'!$A$11)))</f>
        <v/>
      </c>
      <c r="J92" s="352"/>
    </row>
    <row r="93" spans="1:10" s="10" customFormat="1" ht="37.15" customHeight="1" x14ac:dyDescent="0.2">
      <c r="A93" s="157" t="s">
        <v>360</v>
      </c>
      <c r="B93" s="53">
        <f>'Jälkilaskelma 2025'!B94</f>
        <v>0</v>
      </c>
      <c r="C93" s="54" t="str">
        <f>IF(B93="","",IF(B93=0,"",(B93/B$6/'Jälkilaskelma 2025'!$A$11)))</f>
        <v/>
      </c>
      <c r="D93" s="53">
        <f>'Jälkilaskelma 2025'!D94</f>
        <v>0</v>
      </c>
      <c r="E93" s="54" t="str">
        <f>IF(D93="","",IF(D93=0,"",(D93/D$6/'Jälkilaskelma 2025'!$A$11)))</f>
        <v/>
      </c>
      <c r="F93" s="53">
        <f>'Jälkilaskelma 2025'!F94</f>
        <v>0</v>
      </c>
      <c r="G93" s="54" t="str">
        <f>IF(F93="","",IF(F93=0,"",(F93/F$6/'Jälkilaskelma 2025'!$A$11)))</f>
        <v/>
      </c>
      <c r="H93" s="53">
        <f>'Jälkilaskelma 2025'!H94</f>
        <v>0</v>
      </c>
      <c r="I93" s="54" t="str">
        <f>IF(H93="","",IF(H93=0,"",(H93/H$6/'Jälkilaskelma 2025'!$A$11)))</f>
        <v/>
      </c>
      <c r="J93" s="352"/>
    </row>
    <row r="94" spans="1:10" s="10" customFormat="1" ht="37.15" customHeight="1" x14ac:dyDescent="0.2">
      <c r="A94" s="407" t="s">
        <v>203</v>
      </c>
      <c r="B94" s="137">
        <f>B92+B93</f>
        <v>0</v>
      </c>
      <c r="C94" s="44" t="str">
        <f>IF(B94="","",IF(B94=0,"",(B94/B$6/'Jälkilaskelma 2025'!$A$11)))</f>
        <v/>
      </c>
      <c r="D94" s="137">
        <f>D92+D93</f>
        <v>0</v>
      </c>
      <c r="E94" s="54" t="str">
        <f>IF(D94="","",IF(D94=0,"",(D94/D$6/'Jälkilaskelma 2025'!$A$11)))</f>
        <v/>
      </c>
      <c r="F94" s="137">
        <f>F92+F93</f>
        <v>0</v>
      </c>
      <c r="G94" s="54" t="str">
        <f>IF(F94="","",IF(F94=0,"",(F94/F$6/'Jälkilaskelma 2025'!$A$11)))</f>
        <v/>
      </c>
      <c r="H94" s="137">
        <f>H92+H93</f>
        <v>0</v>
      </c>
      <c r="I94" s="54" t="str">
        <f>IF(H94="","",IF(H94=0,"",(H94/H$6/'Jälkilaskelma 2025'!$A$11)))</f>
        <v/>
      </c>
      <c r="J94" s="352"/>
    </row>
    <row r="95" spans="1:10" s="10" customFormat="1" ht="78" customHeight="1" thickBot="1" x14ac:dyDescent="0.3">
      <c r="A95" s="380" t="s">
        <v>109</v>
      </c>
      <c r="B95" s="201"/>
      <c r="C95" s="201"/>
      <c r="D95" s="201"/>
      <c r="E95" s="196"/>
      <c r="F95" s="201"/>
      <c r="G95" s="196"/>
      <c r="H95" s="201"/>
      <c r="I95" s="196"/>
      <c r="J95" s="352"/>
    </row>
    <row r="96" spans="1:10" s="10" customFormat="1" ht="38.450000000000003" customHeight="1" thickTop="1" x14ac:dyDescent="0.2">
      <c r="A96" s="287" t="s">
        <v>106</v>
      </c>
      <c r="B96" s="144">
        <f>'Jälkilaskelma 2025'!B103</f>
        <v>0</v>
      </c>
      <c r="C96" s="64"/>
      <c r="D96" s="144">
        <f>'Jälkilaskelma 2025'!D103</f>
        <v>0</v>
      </c>
      <c r="E96" s="237"/>
      <c r="F96" s="144">
        <f>'Jälkilaskelma 2025'!F103</f>
        <v>0</v>
      </c>
      <c r="G96" s="237"/>
      <c r="H96" s="144">
        <f>'Jälkilaskelma 2025'!H103</f>
        <v>0</v>
      </c>
      <c r="I96" s="64"/>
      <c r="J96" s="352"/>
    </row>
    <row r="97" spans="1:10" s="13" customFormat="1" ht="45.6" customHeight="1" x14ac:dyDescent="0.2">
      <c r="A97" s="145" t="s">
        <v>416</v>
      </c>
      <c r="B97" s="79"/>
      <c r="C97" s="80"/>
      <c r="D97" s="79"/>
      <c r="E97" s="64"/>
      <c r="F97" s="79"/>
      <c r="G97" s="64"/>
      <c r="H97" s="79"/>
      <c r="I97" s="64"/>
      <c r="J97" s="356"/>
    </row>
    <row r="98" spans="1:10" s="14" customFormat="1" ht="37.15" customHeight="1" x14ac:dyDescent="0.2">
      <c r="A98" s="52" t="s">
        <v>107</v>
      </c>
      <c r="B98" s="79"/>
      <c r="C98" s="80"/>
      <c r="D98" s="79"/>
      <c r="E98" s="64"/>
      <c r="F98" s="79"/>
      <c r="G98" s="64"/>
      <c r="H98" s="79"/>
      <c r="I98" s="64"/>
      <c r="J98" s="352"/>
    </row>
    <row r="99" spans="1:10" s="14" customFormat="1" ht="36.6" customHeight="1" x14ac:dyDescent="0.2">
      <c r="A99" s="52" t="s">
        <v>108</v>
      </c>
      <c r="B99" s="81"/>
      <c r="C99" s="82"/>
      <c r="D99" s="81"/>
      <c r="E99" s="64"/>
      <c r="F99" s="81"/>
      <c r="G99" s="64"/>
      <c r="H99" s="81"/>
      <c r="I99" s="64"/>
      <c r="J99" s="352"/>
    </row>
    <row r="100" spans="1:10" s="14" customFormat="1" ht="36.6" customHeight="1" x14ac:dyDescent="0.2">
      <c r="A100" s="52" t="s">
        <v>374</v>
      </c>
      <c r="B100" s="81"/>
      <c r="C100" s="82"/>
      <c r="D100" s="81"/>
      <c r="E100" s="64"/>
      <c r="F100" s="81"/>
      <c r="G100" s="64"/>
      <c r="H100" s="81"/>
      <c r="I100" s="64"/>
      <c r="J100" s="352"/>
    </row>
    <row r="101" spans="1:10" s="14" customFormat="1" ht="49.9" customHeight="1" x14ac:dyDescent="0.2">
      <c r="A101" s="208" t="s">
        <v>204</v>
      </c>
      <c r="B101" s="79"/>
      <c r="C101" s="82"/>
      <c r="D101" s="79"/>
      <c r="E101" s="64"/>
      <c r="F101" s="79"/>
      <c r="G101" s="64"/>
      <c r="H101" s="79"/>
      <c r="I101" s="64"/>
      <c r="J101" s="352"/>
    </row>
    <row r="102" spans="1:10" s="14" customFormat="1" ht="49.9" customHeight="1" thickBot="1" x14ac:dyDescent="0.25">
      <c r="A102" s="437" t="s">
        <v>417</v>
      </c>
      <c r="B102" s="83"/>
      <c r="C102" s="64"/>
      <c r="D102" s="83"/>
      <c r="E102" s="64"/>
      <c r="F102" s="83"/>
      <c r="G102" s="64"/>
      <c r="H102" s="83"/>
      <c r="I102" s="64"/>
      <c r="J102" s="352"/>
    </row>
    <row r="103" spans="1:10" s="14" customFormat="1" ht="46.15" customHeight="1" thickTop="1" x14ac:dyDescent="0.2">
      <c r="A103" s="406" t="s">
        <v>205</v>
      </c>
      <c r="B103" s="136">
        <f>SUM(B96:B102)</f>
        <v>0</v>
      </c>
      <c r="C103" s="82"/>
      <c r="D103" s="136">
        <f>SUM(D96:D102)</f>
        <v>0</v>
      </c>
      <c r="E103" s="64"/>
      <c r="F103" s="136">
        <f>SUM(F96:F102)</f>
        <v>0</v>
      </c>
      <c r="G103" s="64"/>
      <c r="H103" s="136">
        <f>SUM(H96:H102)</f>
        <v>0</v>
      </c>
      <c r="I103" s="64"/>
      <c r="J103" s="352"/>
    </row>
    <row r="104" spans="1:10" s="14" customFormat="1" ht="67.900000000000006" customHeight="1" thickBot="1" x14ac:dyDescent="0.3">
      <c r="A104" s="75" t="s">
        <v>275</v>
      </c>
      <c r="B104" s="198"/>
      <c r="C104" s="199"/>
      <c r="D104" s="198"/>
      <c r="E104" s="76"/>
      <c r="F104" s="198"/>
      <c r="G104" s="76"/>
      <c r="H104" s="198"/>
      <c r="I104" s="76"/>
      <c r="J104" s="352"/>
    </row>
    <row r="105" spans="1:10" s="16" customFormat="1" ht="46.9" customHeight="1" thickTop="1" x14ac:dyDescent="0.2">
      <c r="A105" s="197" t="s">
        <v>206</v>
      </c>
      <c r="B105" s="168">
        <f>B62</f>
        <v>0</v>
      </c>
      <c r="C105" s="54" t="str">
        <f>IF(B105="","",IF(B105=0,"",(B105/B$6/'Jälkilaskelma 2025'!$A$11)))</f>
        <v/>
      </c>
      <c r="D105" s="168">
        <f>D62</f>
        <v>0</v>
      </c>
      <c r="E105" s="54" t="str">
        <f>IF(D105="","",IF(D105=0,"",(D105/D$6/'Jälkilaskelma 2025'!$A$11)))</f>
        <v/>
      </c>
      <c r="F105" s="168">
        <f>F62</f>
        <v>0</v>
      </c>
      <c r="G105" s="54" t="str">
        <f>IF(F105="","",IF(F105=0,"",(F105/F$6/'Jälkilaskelma 2025'!$A$11)))</f>
        <v/>
      </c>
      <c r="H105" s="168">
        <f>H62</f>
        <v>0</v>
      </c>
      <c r="I105" s="54" t="str">
        <f>IF(H105="","",IF(H105=0,"",(H105/H$6/'Jälkilaskelma 2025'!$A$11)))</f>
        <v/>
      </c>
      <c r="J105" s="355"/>
    </row>
    <row r="106" spans="1:10" s="17" customFormat="1" ht="46.9" customHeight="1" thickBot="1" x14ac:dyDescent="0.25">
      <c r="A106" s="162" t="s">
        <v>207</v>
      </c>
      <c r="B106" s="151">
        <f>B79</f>
        <v>0</v>
      </c>
      <c r="C106" s="74" t="str">
        <f>IF(B106="","",IF(B106=0,"",(B106/B$6/'Jälkilaskelma 2025'!$A$11)))</f>
        <v/>
      </c>
      <c r="D106" s="151">
        <f>D79</f>
        <v>0</v>
      </c>
      <c r="E106" s="74" t="str">
        <f>IF(D106="","",IF(D106=0,"",(D106/D$6/'Jälkilaskelma 2025'!$A$11)))</f>
        <v/>
      </c>
      <c r="F106" s="151">
        <f>F79</f>
        <v>0</v>
      </c>
      <c r="G106" s="74" t="str">
        <f>IF(F106="","",IF(F106=0,"",(F106/F$6/'Jälkilaskelma 2025'!$A$11)))</f>
        <v/>
      </c>
      <c r="H106" s="151">
        <f>H79</f>
        <v>0</v>
      </c>
      <c r="I106" s="74" t="str">
        <f>IF(H106="","",IF(H106=0,"",(H106/H$6/'Jälkilaskelma 2025'!$A$11)))</f>
        <v/>
      </c>
      <c r="J106" s="349"/>
    </row>
    <row r="107" spans="1:10" s="10" customFormat="1" ht="46.9" customHeight="1" thickTop="1" x14ac:dyDescent="0.2">
      <c r="A107" s="405" t="s">
        <v>345</v>
      </c>
      <c r="B107" s="165">
        <f>SUM(B105:B106)</f>
        <v>0</v>
      </c>
      <c r="C107" s="42" t="str">
        <f>IF(B107="","",IF(B107=0,"",(B107/B$6/'Jälkilaskelma 2025'!$A$11)))</f>
        <v/>
      </c>
      <c r="D107" s="165">
        <f>SUM(D105:D106)</f>
        <v>0</v>
      </c>
      <c r="E107" s="42" t="str">
        <f>IF(D107="","",IF(D107=0,"",(D107/D$6/'Jälkilaskelma 2025'!$A$11)))</f>
        <v/>
      </c>
      <c r="F107" s="165">
        <f>SUM(F105:F106)</f>
        <v>0</v>
      </c>
      <c r="G107" s="42" t="str">
        <f>IF(F107="","",IF(F107=0,"",(F107/F$6/'Jälkilaskelma 2025'!$A$11)))</f>
        <v/>
      </c>
      <c r="H107" s="165">
        <f>SUM(H105:H106)</f>
        <v>0</v>
      </c>
      <c r="I107" s="42" t="str">
        <f>IF(H107="","",IF(H107=0,"",(H107/H$6/'Jälkilaskelma 2025'!$A$11)))</f>
        <v/>
      </c>
      <c r="J107" s="352"/>
    </row>
    <row r="108" spans="1:10" s="10" customFormat="1" ht="46.9" customHeight="1" x14ac:dyDescent="0.2">
      <c r="A108" s="160" t="s">
        <v>208</v>
      </c>
      <c r="B108" s="161">
        <f>B94</f>
        <v>0</v>
      </c>
      <c r="C108" s="54" t="str">
        <f>IF(B108="","",IF(B108=0,"",(B108/B$6/'Jälkilaskelma 2025'!$A$11)))</f>
        <v/>
      </c>
      <c r="D108" s="161">
        <f>D94</f>
        <v>0</v>
      </c>
      <c r="E108" s="54" t="str">
        <f>IF(D108="","",IF(D108=0,"",(D108/D$6/'Jälkilaskelma 2025'!$A$11)))</f>
        <v/>
      </c>
      <c r="F108" s="161">
        <f>F94</f>
        <v>0</v>
      </c>
      <c r="G108" s="54" t="str">
        <f>IF(F108="","",IF(F108=0,"",(F108/F$6/'Jälkilaskelma 2025'!$A$11)))</f>
        <v/>
      </c>
      <c r="H108" s="161">
        <f>H94</f>
        <v>0</v>
      </c>
      <c r="I108" s="54" t="str">
        <f>IF(H108="","",IF(H108=0,"",(H108/H$6/'Jälkilaskelma 2025'!$A$11)))</f>
        <v/>
      </c>
      <c r="J108" s="352"/>
    </row>
    <row r="109" spans="1:10" s="10" customFormat="1" ht="46.9" customHeight="1" thickBot="1" x14ac:dyDescent="0.25">
      <c r="A109" s="166" t="s">
        <v>209</v>
      </c>
      <c r="B109" s="163">
        <f>B103</f>
        <v>0</v>
      </c>
      <c r="C109" s="74" t="str">
        <f>IF(B109="","",IF(B109=0,"",(B109/B$6/'Jälkilaskelma 2025'!$A$11)))</f>
        <v/>
      </c>
      <c r="D109" s="163">
        <f>D103</f>
        <v>0</v>
      </c>
      <c r="E109" s="74" t="str">
        <f>IF(D109="","",IF(D109=0,"",(D109/D$6/'Jälkilaskelma 2025'!$A$11)))</f>
        <v/>
      </c>
      <c r="F109" s="163">
        <f>F103</f>
        <v>0</v>
      </c>
      <c r="G109" s="54" t="str">
        <f>IF(F109="","",IF(F109=0,"",(F109/F$6/'Jälkilaskelma 2025'!$A$11)))</f>
        <v/>
      </c>
      <c r="H109" s="163">
        <f>H103</f>
        <v>0</v>
      </c>
      <c r="I109" s="74" t="str">
        <f>IF(H109="","",IF(H109=0,"",(H109/H$6/'Jälkilaskelma 2025'!$A$11)))</f>
        <v/>
      </c>
      <c r="J109" s="352"/>
    </row>
    <row r="110" spans="1:10" s="10" customFormat="1" ht="46.9" customHeight="1" thickTop="1" x14ac:dyDescent="0.2">
      <c r="A110" s="405" t="s">
        <v>210</v>
      </c>
      <c r="B110" s="167">
        <f>B107+B108+B109</f>
        <v>0</v>
      </c>
      <c r="C110" s="51" t="str">
        <f>IF(B110="","",IF(B110=0,"",(B110/B$6/'Jälkilaskelma 2025'!$A$11)))</f>
        <v/>
      </c>
      <c r="D110" s="167">
        <f>D107+D108+D109</f>
        <v>0</v>
      </c>
      <c r="E110" s="51" t="str">
        <f>IF(D110="","",IF(D110=0,"",(D110/D$6/'Jälkilaskelma 2025'!$A$11)))</f>
        <v/>
      </c>
      <c r="F110" s="167">
        <f>F107+F108+F109</f>
        <v>0</v>
      </c>
      <c r="G110" s="236" t="str">
        <f>IF(F110="","",IF(F110=0,"",(F110/F$6/'Jälkilaskelma 2025'!$A$11)))</f>
        <v/>
      </c>
      <c r="H110" s="167">
        <f>H107+H108+H109</f>
        <v>0</v>
      </c>
      <c r="I110" s="236" t="str">
        <f>IF(H110="","",IF(H110=0,"",(H110/H$6/'Jälkilaskelma 2025'!$A$11)))</f>
        <v/>
      </c>
      <c r="J110" s="352"/>
    </row>
    <row r="111" spans="1:10" s="15" customFormat="1" ht="79.150000000000006" customHeight="1" x14ac:dyDescent="0.3">
      <c r="A111" s="169" t="s">
        <v>131</v>
      </c>
      <c r="B111" s="125"/>
      <c r="C111" s="170"/>
      <c r="D111" s="125"/>
      <c r="E111" s="170"/>
      <c r="F111" s="125"/>
      <c r="G111" s="170"/>
      <c r="H111" s="125"/>
      <c r="I111" s="170"/>
      <c r="J111" s="350"/>
    </row>
    <row r="112" spans="1:10" s="10" customFormat="1" ht="42" customHeight="1" x14ac:dyDescent="0.25">
      <c r="A112" s="171" t="s">
        <v>101</v>
      </c>
      <c r="B112" s="84"/>
      <c r="C112" s="85"/>
      <c r="D112" s="84"/>
      <c r="E112" s="85"/>
      <c r="F112" s="84"/>
      <c r="G112" s="85"/>
      <c r="H112" s="84"/>
      <c r="I112" s="85"/>
      <c r="J112" s="352"/>
    </row>
    <row r="113" spans="1:10" s="10" customFormat="1" ht="48" customHeight="1" x14ac:dyDescent="0.2">
      <c r="A113" s="18" t="s">
        <v>415</v>
      </c>
      <c r="B113" s="116" t="s">
        <v>41</v>
      </c>
      <c r="C113" s="85"/>
      <c r="D113" s="116" t="s">
        <v>41</v>
      </c>
      <c r="E113" s="85"/>
      <c r="F113" s="116" t="s">
        <v>41</v>
      </c>
      <c r="G113" s="85"/>
      <c r="H113" s="116" t="s">
        <v>41</v>
      </c>
      <c r="I113" s="85"/>
      <c r="J113" s="352"/>
    </row>
    <row r="114" spans="1:10" s="12" customFormat="1" ht="32.450000000000003" customHeight="1" x14ac:dyDescent="0.2">
      <c r="A114" s="172" t="s">
        <v>24</v>
      </c>
      <c r="B114" s="53"/>
      <c r="C114" s="85"/>
      <c r="D114" s="53"/>
      <c r="E114" s="85"/>
      <c r="F114" s="53"/>
      <c r="G114" s="85"/>
      <c r="H114" s="53"/>
      <c r="I114" s="85"/>
      <c r="J114" s="355"/>
    </row>
    <row r="115" spans="1:10" s="17" customFormat="1" ht="32.450000000000003" customHeight="1" x14ac:dyDescent="0.2">
      <c r="A115" s="172" t="s">
        <v>211</v>
      </c>
      <c r="B115" s="53"/>
      <c r="C115" s="85"/>
      <c r="D115" s="53"/>
      <c r="E115" s="85"/>
      <c r="F115" s="53"/>
      <c r="G115" s="85"/>
      <c r="H115" s="53"/>
      <c r="I115" s="85"/>
      <c r="J115" s="349"/>
    </row>
    <row r="116" spans="1:10" s="7" customFormat="1" ht="31.9" customHeight="1" x14ac:dyDescent="0.2">
      <c r="A116" s="172" t="s">
        <v>91</v>
      </c>
      <c r="B116" s="53"/>
      <c r="C116" s="85"/>
      <c r="D116" s="53"/>
      <c r="E116" s="85"/>
      <c r="F116" s="53"/>
      <c r="G116" s="85"/>
      <c r="H116" s="53"/>
      <c r="I116" s="85"/>
      <c r="J116" s="349"/>
    </row>
    <row r="117" spans="1:10" s="10" customFormat="1" ht="31.9" customHeight="1" x14ac:dyDescent="0.2">
      <c r="A117" s="19" t="s">
        <v>92</v>
      </c>
      <c r="B117" s="53"/>
      <c r="C117" s="85"/>
      <c r="D117" s="53"/>
      <c r="E117" s="85"/>
      <c r="F117" s="53"/>
      <c r="G117" s="85"/>
      <c r="H117" s="53"/>
      <c r="I117" s="85"/>
      <c r="J117" s="352"/>
    </row>
    <row r="118" spans="1:10" s="10" customFormat="1" ht="30" customHeight="1" x14ac:dyDescent="0.2">
      <c r="A118" s="265" t="s">
        <v>193</v>
      </c>
      <c r="B118" s="53"/>
      <c r="C118" s="85"/>
      <c r="D118" s="53"/>
      <c r="E118" s="85"/>
      <c r="F118" s="53"/>
      <c r="G118" s="85"/>
      <c r="H118" s="53"/>
      <c r="I118" s="85"/>
      <c r="J118" s="352"/>
    </row>
    <row r="119" spans="1:10" s="10" customFormat="1" ht="33" customHeight="1" thickBot="1" x14ac:dyDescent="0.25">
      <c r="A119" s="266" t="s">
        <v>97</v>
      </c>
      <c r="B119" s="88"/>
      <c r="C119" s="85"/>
      <c r="D119" s="88"/>
      <c r="E119" s="85"/>
      <c r="F119" s="88"/>
      <c r="G119" s="85"/>
      <c r="H119" s="88"/>
      <c r="I119" s="85"/>
      <c r="J119" s="352"/>
    </row>
    <row r="120" spans="1:10" s="17" customFormat="1" ht="31.9" customHeight="1" thickTop="1" x14ac:dyDescent="0.2">
      <c r="A120" s="428" t="s">
        <v>36</v>
      </c>
      <c r="B120" s="89">
        <f>SUM(B114:B119)</f>
        <v>0</v>
      </c>
      <c r="C120" s="429"/>
      <c r="D120" s="89">
        <f>SUM(D114:D119)</f>
        <v>0</v>
      </c>
      <c r="E120" s="429"/>
      <c r="F120" s="89">
        <f>SUM(F114:F119)</f>
        <v>0</v>
      </c>
      <c r="G120" s="429"/>
      <c r="H120" s="89">
        <f>SUM(H114:H119)</f>
        <v>0</v>
      </c>
      <c r="I120" s="85"/>
      <c r="J120" s="349"/>
    </row>
    <row r="121" spans="1:10" s="7" customFormat="1" ht="31.9" customHeight="1" x14ac:dyDescent="0.2">
      <c r="A121" s="430" t="s">
        <v>37</v>
      </c>
      <c r="B121" s="53">
        <f>'Jälkilaskelma 2025'!B122</f>
        <v>0</v>
      </c>
      <c r="C121" s="429"/>
      <c r="D121" s="53">
        <f>'Jälkilaskelma 2025'!D122</f>
        <v>0</v>
      </c>
      <c r="E121" s="429"/>
      <c r="F121" s="53">
        <f>'Jälkilaskelma 2025'!F122</f>
        <v>0</v>
      </c>
      <c r="G121" s="429"/>
      <c r="H121" s="53">
        <f>'Jälkilaskelma 2025'!H122</f>
        <v>0</v>
      </c>
      <c r="I121" s="85"/>
      <c r="J121" s="349"/>
    </row>
    <row r="122" spans="1:10" s="10" customFormat="1" ht="31.9" customHeight="1" x14ac:dyDescent="0.2">
      <c r="A122" s="431" t="s">
        <v>39</v>
      </c>
      <c r="B122" s="89">
        <f>SUM(B120:B121)</f>
        <v>0</v>
      </c>
      <c r="C122" s="429"/>
      <c r="D122" s="89">
        <f>SUM(D120:D121)</f>
        <v>0</v>
      </c>
      <c r="E122" s="429"/>
      <c r="F122" s="89">
        <f>SUM(F120:F121)</f>
        <v>0</v>
      </c>
      <c r="G122" s="429"/>
      <c r="H122" s="89">
        <f>SUM(H120:H121)</f>
        <v>0</v>
      </c>
      <c r="I122" s="85"/>
      <c r="J122" s="352"/>
    </row>
    <row r="123" spans="1:10" s="10" customFormat="1" ht="52.9" customHeight="1" x14ac:dyDescent="0.25">
      <c r="A123" s="171" t="s">
        <v>230</v>
      </c>
      <c r="B123" s="84"/>
      <c r="C123" s="85"/>
      <c r="D123" s="84"/>
      <c r="E123" s="85"/>
      <c r="F123" s="84"/>
      <c r="G123" s="85"/>
      <c r="H123" s="84"/>
      <c r="I123" s="85"/>
      <c r="J123" s="352"/>
    </row>
    <row r="124" spans="1:10" s="17" customFormat="1" ht="31.9" customHeight="1" x14ac:dyDescent="0.2">
      <c r="A124" s="172" t="s">
        <v>20</v>
      </c>
      <c r="B124" s="53"/>
      <c r="C124" s="85"/>
      <c r="D124" s="53"/>
      <c r="E124" s="85"/>
      <c r="F124" s="53"/>
      <c r="G124" s="85"/>
      <c r="H124" s="53"/>
      <c r="I124" s="85"/>
      <c r="J124" s="349"/>
    </row>
    <row r="125" spans="1:10" s="7" customFormat="1" ht="32.450000000000003" customHeight="1" x14ac:dyDescent="0.2">
      <c r="A125" s="172" t="s">
        <v>96</v>
      </c>
      <c r="B125" s="53"/>
      <c r="C125" s="85"/>
      <c r="D125" s="53"/>
      <c r="E125" s="85"/>
      <c r="F125" s="53"/>
      <c r="G125" s="85"/>
      <c r="H125" s="53"/>
      <c r="I125" s="85"/>
      <c r="J125" s="349"/>
    </row>
    <row r="126" spans="1:10" s="10" customFormat="1" ht="32.450000000000003" customHeight="1" x14ac:dyDescent="0.2">
      <c r="A126" s="172" t="s">
        <v>93</v>
      </c>
      <c r="B126" s="53"/>
      <c r="C126" s="85"/>
      <c r="D126" s="53"/>
      <c r="E126" s="85"/>
      <c r="F126" s="53"/>
      <c r="G126" s="85"/>
      <c r="H126" s="53"/>
      <c r="I126" s="85"/>
      <c r="J126" s="352"/>
    </row>
    <row r="127" spans="1:10" s="10" customFormat="1" ht="35.450000000000003" customHeight="1" x14ac:dyDescent="0.2">
      <c r="A127" s="19" t="s">
        <v>212</v>
      </c>
      <c r="B127" s="53"/>
      <c r="C127" s="85"/>
      <c r="D127" s="50"/>
      <c r="E127" s="85"/>
      <c r="F127" s="50"/>
      <c r="G127" s="85"/>
      <c r="H127" s="50"/>
      <c r="I127" s="85"/>
      <c r="J127" s="352"/>
    </row>
    <row r="128" spans="1:10" s="10" customFormat="1" ht="35.450000000000003" customHeight="1" x14ac:dyDescent="0.2">
      <c r="A128" s="265" t="s">
        <v>193</v>
      </c>
      <c r="B128" s="53"/>
      <c r="C128" s="85"/>
      <c r="D128" s="50"/>
      <c r="E128" s="85"/>
      <c r="F128" s="50"/>
      <c r="G128" s="85"/>
      <c r="H128" s="50"/>
      <c r="I128" s="85"/>
      <c r="J128" s="352"/>
    </row>
    <row r="129" spans="1:10" ht="37.15" customHeight="1" thickBot="1" x14ac:dyDescent="0.25">
      <c r="A129" s="288" t="s">
        <v>97</v>
      </c>
      <c r="B129" s="88"/>
      <c r="C129" s="85"/>
      <c r="D129" s="88"/>
      <c r="E129" s="85"/>
      <c r="F129" s="88"/>
      <c r="G129" s="85"/>
      <c r="H129" s="88"/>
      <c r="I129" s="85"/>
    </row>
    <row r="130" spans="1:10" s="10" customFormat="1" ht="29.45" customHeight="1" thickTop="1" x14ac:dyDescent="0.2">
      <c r="A130" s="428" t="s">
        <v>38</v>
      </c>
      <c r="B130" s="89">
        <f>SUM(B124:B129)</f>
        <v>0</v>
      </c>
      <c r="C130" s="429"/>
      <c r="D130" s="89">
        <f>SUM(D124:D129)</f>
        <v>0</v>
      </c>
      <c r="E130" s="429"/>
      <c r="F130" s="89">
        <f>SUM(F124:F129)</f>
        <v>0</v>
      </c>
      <c r="G130" s="429"/>
      <c r="H130" s="89">
        <f>SUM(H124:H129)</f>
        <v>0</v>
      </c>
      <c r="I130" s="85"/>
      <c r="J130" s="352"/>
    </row>
    <row r="131" spans="1:10" s="10" customFormat="1" ht="29.45" customHeight="1" x14ac:dyDescent="0.2">
      <c r="A131" s="430" t="s">
        <v>37</v>
      </c>
      <c r="B131" s="53">
        <f>'Jälkilaskelma 2025'!B132</f>
        <v>0</v>
      </c>
      <c r="C131" s="429"/>
      <c r="D131" s="53">
        <f>'Jälkilaskelma 2025'!D132</f>
        <v>0</v>
      </c>
      <c r="E131" s="429"/>
      <c r="F131" s="53">
        <f>'Jälkilaskelma 2025'!F132</f>
        <v>0</v>
      </c>
      <c r="G131" s="429"/>
      <c r="H131" s="53">
        <f>'Jälkilaskelma 2025'!H132</f>
        <v>0</v>
      </c>
      <c r="I131" s="85"/>
      <c r="J131" s="352"/>
    </row>
    <row r="132" spans="1:10" ht="29.45" customHeight="1" x14ac:dyDescent="0.2">
      <c r="A132" s="431" t="s">
        <v>40</v>
      </c>
      <c r="B132" s="89">
        <f>SUM(B130:B131)</f>
        <v>0</v>
      </c>
      <c r="C132" s="429"/>
      <c r="D132" s="89">
        <f>SUM(D130:D131)</f>
        <v>0</v>
      </c>
      <c r="E132" s="429"/>
      <c r="F132" s="89">
        <f>SUM(F130:F131)</f>
        <v>0</v>
      </c>
      <c r="G132" s="429"/>
      <c r="H132" s="89">
        <f>SUM(H130:H131)</f>
        <v>0</v>
      </c>
      <c r="I132" s="85"/>
    </row>
    <row r="133" spans="1:10" s="10" customFormat="1" ht="82.9" customHeight="1" x14ac:dyDescent="0.25">
      <c r="A133" s="115" t="s">
        <v>229</v>
      </c>
      <c r="B133" s="90"/>
      <c r="C133" s="91"/>
      <c r="D133" s="90"/>
      <c r="E133" s="91"/>
      <c r="F133" s="90"/>
      <c r="G133" s="91"/>
      <c r="H133" s="90"/>
      <c r="I133" s="91"/>
      <c r="J133" s="352"/>
    </row>
    <row r="134" spans="1:10" s="10" customFormat="1" ht="44.65" customHeight="1" x14ac:dyDescent="0.2">
      <c r="A134" s="117" t="s">
        <v>94</v>
      </c>
      <c r="B134" s="53"/>
      <c r="C134" s="91"/>
      <c r="D134" s="53"/>
      <c r="E134" s="91"/>
      <c r="F134" s="53"/>
      <c r="G134" s="91"/>
      <c r="H134" s="53"/>
      <c r="I134" s="91"/>
      <c r="J134" s="352"/>
    </row>
    <row r="135" spans="1:10" s="10" customFormat="1" ht="36.4" customHeight="1" thickBot="1" x14ac:dyDescent="0.25">
      <c r="A135" s="271" t="s">
        <v>95</v>
      </c>
      <c r="B135" s="272"/>
      <c r="C135" s="173"/>
      <c r="D135" s="272"/>
      <c r="E135" s="173"/>
      <c r="F135" s="272"/>
      <c r="G135" s="173"/>
      <c r="H135" s="272"/>
      <c r="I135" s="173"/>
      <c r="J135" s="352"/>
    </row>
    <row r="136" spans="1:10" s="10" customFormat="1" ht="31.15" customHeight="1" thickTop="1" x14ac:dyDescent="0.2">
      <c r="A136" s="428" t="s">
        <v>42</v>
      </c>
      <c r="B136" s="175">
        <f>SUM(B134:B135)</f>
        <v>0</v>
      </c>
      <c r="C136" s="432"/>
      <c r="D136" s="175">
        <f>SUM(D134:D135)</f>
        <v>0</v>
      </c>
      <c r="E136" s="432"/>
      <c r="F136" s="175">
        <f>SUM(F134:F135)</f>
        <v>0</v>
      </c>
      <c r="G136" s="432"/>
      <c r="H136" s="175">
        <f>SUM(H134:H135)</f>
        <v>0</v>
      </c>
      <c r="I136" s="173"/>
      <c r="J136" s="352"/>
    </row>
    <row r="137" spans="1:10" s="10" customFormat="1" ht="31.15" customHeight="1" x14ac:dyDescent="0.2">
      <c r="A137" s="430" t="s">
        <v>37</v>
      </c>
      <c r="B137" s="11">
        <f>'Jälkilaskelma 2025'!B138</f>
        <v>0</v>
      </c>
      <c r="C137" s="432"/>
      <c r="D137" s="11">
        <f>'Jälkilaskelma 2025'!D138</f>
        <v>0</v>
      </c>
      <c r="E137" s="432"/>
      <c r="F137" s="11">
        <f>'Jälkilaskelma 2025'!F138</f>
        <v>0</v>
      </c>
      <c r="G137" s="432"/>
      <c r="H137" s="11">
        <f>'Jälkilaskelma 2025'!H138</f>
        <v>0</v>
      </c>
      <c r="I137" s="173"/>
      <c r="J137" s="352"/>
    </row>
    <row r="138" spans="1:10" s="10" customFormat="1" ht="31.15" customHeight="1" x14ac:dyDescent="0.2">
      <c r="A138" s="431" t="s">
        <v>43</v>
      </c>
      <c r="B138" s="175">
        <f>SUM(B136:B137)</f>
        <v>0</v>
      </c>
      <c r="C138" s="432"/>
      <c r="D138" s="175">
        <f>SUM(D136:D137)</f>
        <v>0</v>
      </c>
      <c r="E138" s="432"/>
      <c r="F138" s="175">
        <f>SUM(F136:F137)</f>
        <v>0</v>
      </c>
      <c r="G138" s="432"/>
      <c r="H138" s="175">
        <f>SUM(H136:H137)</f>
        <v>0</v>
      </c>
      <c r="I138" s="173"/>
      <c r="J138" s="352"/>
    </row>
    <row r="139" spans="1:10" s="15" customFormat="1" ht="58.15" customHeight="1" x14ac:dyDescent="0.25">
      <c r="A139" s="411" t="s">
        <v>213</v>
      </c>
      <c r="B139" s="118"/>
      <c r="C139" s="119"/>
      <c r="D139" s="118"/>
      <c r="E139" s="119"/>
      <c r="F139" s="118"/>
      <c r="G139" s="119"/>
      <c r="H139" s="118"/>
      <c r="I139" s="119"/>
      <c r="J139" s="350"/>
    </row>
    <row r="140" spans="1:10" s="15" customFormat="1" ht="43.15" customHeight="1" x14ac:dyDescent="0.2">
      <c r="A140" s="176" t="s">
        <v>206</v>
      </c>
      <c r="B140" s="44">
        <f>B105</f>
        <v>0</v>
      </c>
      <c r="C140" s="121"/>
      <c r="D140" s="44">
        <f>D105</f>
        <v>0</v>
      </c>
      <c r="E140" s="121"/>
      <c r="F140" s="44">
        <f>F105</f>
        <v>0</v>
      </c>
      <c r="G140" s="121"/>
      <c r="H140" s="44">
        <f>H105</f>
        <v>0</v>
      </c>
      <c r="I140" s="121"/>
      <c r="J140" s="350"/>
    </row>
    <row r="141" spans="1:10" s="15" customFormat="1" ht="32.450000000000003" customHeight="1" x14ac:dyDescent="0.2">
      <c r="A141" s="176" t="s">
        <v>207</v>
      </c>
      <c r="B141" s="44">
        <f>B106</f>
        <v>0</v>
      </c>
      <c r="C141" s="121"/>
      <c r="D141" s="44">
        <f>D106</f>
        <v>0</v>
      </c>
      <c r="E141" s="121"/>
      <c r="F141" s="44">
        <f>F106</f>
        <v>0</v>
      </c>
      <c r="G141" s="121"/>
      <c r="H141" s="44">
        <f>H106</f>
        <v>0</v>
      </c>
      <c r="I141" s="121"/>
      <c r="J141" s="350"/>
    </row>
    <row r="142" spans="1:10" s="15" customFormat="1" ht="38.450000000000003" customHeight="1" x14ac:dyDescent="0.2">
      <c r="A142" s="177" t="s">
        <v>214</v>
      </c>
      <c r="B142" s="44">
        <f>B108</f>
        <v>0</v>
      </c>
      <c r="C142" s="121"/>
      <c r="D142" s="44">
        <f>D108</f>
        <v>0</v>
      </c>
      <c r="E142" s="121"/>
      <c r="F142" s="44">
        <f>F108</f>
        <v>0</v>
      </c>
      <c r="G142" s="121"/>
      <c r="H142" s="44">
        <f>H108</f>
        <v>0</v>
      </c>
      <c r="I142" s="121"/>
      <c r="J142" s="350"/>
    </row>
    <row r="143" spans="1:10" s="8" customFormat="1" ht="40.15" customHeight="1" x14ac:dyDescent="0.2">
      <c r="A143" s="177" t="s">
        <v>215</v>
      </c>
      <c r="B143" s="44">
        <f>B109</f>
        <v>0</v>
      </c>
      <c r="C143" s="121"/>
      <c r="D143" s="44">
        <f>D109</f>
        <v>0</v>
      </c>
      <c r="E143" s="121"/>
      <c r="F143" s="44">
        <f>F109</f>
        <v>0</v>
      </c>
      <c r="G143" s="121"/>
      <c r="H143" s="44">
        <f>H109</f>
        <v>0</v>
      </c>
      <c r="I143" s="121"/>
      <c r="J143" s="350"/>
    </row>
    <row r="144" spans="1:10" s="15" customFormat="1" ht="31.15" customHeight="1" x14ac:dyDescent="0.2">
      <c r="A144" s="177" t="s">
        <v>39</v>
      </c>
      <c r="B144" s="44">
        <f>B122</f>
        <v>0</v>
      </c>
      <c r="C144" s="121"/>
      <c r="D144" s="44">
        <f>D122</f>
        <v>0</v>
      </c>
      <c r="E144" s="121"/>
      <c r="F144" s="44">
        <f>F122</f>
        <v>0</v>
      </c>
      <c r="G144" s="121"/>
      <c r="H144" s="44">
        <f>H122</f>
        <v>0</v>
      </c>
      <c r="I144" s="121"/>
      <c r="J144" s="350"/>
    </row>
    <row r="145" spans="1:10" s="15" customFormat="1" ht="31.15" customHeight="1" x14ac:dyDescent="0.2">
      <c r="A145" s="177" t="s">
        <v>40</v>
      </c>
      <c r="B145" s="44">
        <f>B132</f>
        <v>0</v>
      </c>
      <c r="C145" s="121"/>
      <c r="D145" s="44">
        <f>D132</f>
        <v>0</v>
      </c>
      <c r="E145" s="121"/>
      <c r="F145" s="44">
        <f>F132</f>
        <v>0</v>
      </c>
      <c r="G145" s="121"/>
      <c r="H145" s="44">
        <f>H132</f>
        <v>0</v>
      </c>
      <c r="I145" s="121"/>
      <c r="J145" s="350"/>
    </row>
    <row r="146" spans="1:10" s="15" customFormat="1" ht="34.15" customHeight="1" thickBot="1" x14ac:dyDescent="0.25">
      <c r="A146" s="166" t="s">
        <v>216</v>
      </c>
      <c r="B146" s="74">
        <f>B138</f>
        <v>0</v>
      </c>
      <c r="C146" s="121"/>
      <c r="D146" s="74">
        <f>D138</f>
        <v>0</v>
      </c>
      <c r="E146" s="121"/>
      <c r="F146" s="74">
        <f>F138</f>
        <v>0</v>
      </c>
      <c r="G146" s="121"/>
      <c r="H146" s="74">
        <f>H138</f>
        <v>0</v>
      </c>
      <c r="I146" s="121"/>
      <c r="J146" s="350"/>
    </row>
    <row r="147" spans="1:10" s="15" customFormat="1" ht="32.450000000000003" customHeight="1" thickTop="1" x14ac:dyDescent="0.2">
      <c r="A147" s="427" t="s">
        <v>400</v>
      </c>
      <c r="B147" s="425">
        <f>SUM(B140:B146)</f>
        <v>0</v>
      </c>
      <c r="C147" s="426"/>
      <c r="D147" s="425">
        <f>SUM(D140:D146)</f>
        <v>0</v>
      </c>
      <c r="E147" s="426"/>
      <c r="F147" s="425">
        <f>SUM(F140:F146)</f>
        <v>0</v>
      </c>
      <c r="G147" s="426"/>
      <c r="H147" s="425">
        <f>SUM(H140:H146)</f>
        <v>0</v>
      </c>
      <c r="I147" s="122"/>
      <c r="J147" s="350"/>
    </row>
    <row r="148" spans="1:10" s="15" customFormat="1" ht="61.9" customHeight="1" x14ac:dyDescent="0.25">
      <c r="A148" s="374" t="s">
        <v>399</v>
      </c>
      <c r="B148"/>
      <c r="C148" s="122"/>
      <c r="D148" s="226"/>
      <c r="E148" s="122"/>
      <c r="F148" s="120"/>
      <c r="J148" s="350"/>
    </row>
    <row r="149" spans="1:10" s="15" customFormat="1" ht="25.15" customHeight="1" x14ac:dyDescent="0.2">
      <c r="A149" s="160" t="s">
        <v>217</v>
      </c>
      <c r="B149" s="223"/>
      <c r="C149" s="121"/>
      <c r="D149" s="123"/>
      <c r="E149" s="124"/>
      <c r="F149" s="120"/>
      <c r="J149" s="350"/>
    </row>
    <row r="150" spans="1:10" s="15" customFormat="1" ht="25.15" customHeight="1" x14ac:dyDescent="0.2">
      <c r="A150" s="221" t="s">
        <v>278</v>
      </c>
      <c r="B150" s="223"/>
      <c r="C150" s="121"/>
      <c r="D150" s="123"/>
      <c r="E150" s="124"/>
      <c r="F150" s="120"/>
      <c r="J150" s="350"/>
    </row>
    <row r="151" spans="1:10" s="15" customFormat="1" ht="25.15" customHeight="1" x14ac:dyDescent="0.2">
      <c r="A151" s="222" t="s">
        <v>279</v>
      </c>
      <c r="B151" s="223"/>
      <c r="C151" s="121"/>
      <c r="D151" s="123"/>
      <c r="E151" s="124"/>
      <c r="F151" s="120"/>
      <c r="J151" s="350"/>
    </row>
    <row r="152" spans="1:10" s="15" customFormat="1" ht="40.15" customHeight="1" thickBot="1" x14ac:dyDescent="0.3">
      <c r="A152" s="412" t="s">
        <v>218</v>
      </c>
      <c r="B152" s="224">
        <f>B149-(SUM(B150:B151))</f>
        <v>0</v>
      </c>
      <c r="C152" s="124"/>
      <c r="D152" s="125"/>
      <c r="E152" s="124"/>
      <c r="F152" s="120"/>
      <c r="G152"/>
      <c r="J152" s="357"/>
    </row>
    <row r="153" spans="1:10" s="8" customFormat="1" ht="56.45" customHeight="1" thickTop="1" thickBot="1" x14ac:dyDescent="0.25">
      <c r="A153" s="414" t="s">
        <v>219</v>
      </c>
      <c r="B153" s="182">
        <f>ROUNDDOWN(B147-B152,2)</f>
        <v>0</v>
      </c>
      <c r="C153" s="127" t="str">
        <f>IF((B153)=0,"",IF((B153)&lt;&gt;0,"Kokonaisjäämän ja taseen rahoitusaseman lukujen on täsmättävä toisiinsa. Jos luvut eivät täsmää, on jälkilaskelman luvut tarkistettava. Huom! Tarkistuslaskelmat auttavat tarkistamisessa."))</f>
        <v/>
      </c>
      <c r="D153" s="125"/>
      <c r="E153" s="124"/>
      <c r="F153" s="2"/>
      <c r="J153" s="350"/>
    </row>
    <row r="154" spans="1:10" s="15" customFormat="1" ht="25.15" customHeight="1" thickTop="1" x14ac:dyDescent="0.2">
      <c r="A154" s="160" t="s">
        <v>220</v>
      </c>
      <c r="B154" s="223">
        <f>'Jälkilaskelma 2025'!B149</f>
        <v>0</v>
      </c>
      <c r="C154" s="128"/>
      <c r="D154" s="123"/>
      <c r="E154" s="124"/>
      <c r="F154" s="120"/>
      <c r="J154" s="350"/>
    </row>
    <row r="155" spans="1:10" s="15" customFormat="1" ht="25.15" customHeight="1" x14ac:dyDescent="0.2">
      <c r="A155" s="160" t="s">
        <v>221</v>
      </c>
      <c r="B155" s="223">
        <f>'Jälkilaskelma 2025'!B150</f>
        <v>0</v>
      </c>
      <c r="C155" s="118"/>
      <c r="D155" s="123"/>
      <c r="E155" s="124"/>
      <c r="F155" s="120"/>
      <c r="J155" s="350"/>
    </row>
    <row r="156" spans="1:10" s="15" customFormat="1" ht="25.15" customHeight="1" thickBot="1" x14ac:dyDescent="0.25">
      <c r="A156" s="160" t="s">
        <v>222</v>
      </c>
      <c r="B156" s="223">
        <f>'Jälkilaskelma 2025'!B151</f>
        <v>0</v>
      </c>
      <c r="C156" s="118"/>
      <c r="D156" s="123"/>
      <c r="E156" s="124"/>
      <c r="F156" s="120"/>
      <c r="J156" s="350"/>
    </row>
    <row r="157" spans="1:10" s="15" customFormat="1" ht="46.15" customHeight="1" thickTop="1" x14ac:dyDescent="0.25">
      <c r="A157" s="413" t="s">
        <v>223</v>
      </c>
      <c r="B157" s="225">
        <f>B154-(SUM(B155:B156))</f>
        <v>0</v>
      </c>
      <c r="C157" s="179"/>
      <c r="D157" s="180"/>
      <c r="E157" s="181"/>
      <c r="F157" s="120"/>
      <c r="J157" s="357"/>
    </row>
    <row r="158" spans="1:10" s="132" customFormat="1" ht="61.9" customHeight="1" x14ac:dyDescent="0.25">
      <c r="A158" s="227" t="s">
        <v>231</v>
      </c>
      <c r="B158" s="124"/>
      <c r="C158" s="129"/>
      <c r="D158" s="123"/>
      <c r="E158" s="130"/>
      <c r="F158" s="131"/>
      <c r="J158" s="358"/>
    </row>
    <row r="159" spans="1:10" s="132" customFormat="1" ht="36" customHeight="1" x14ac:dyDescent="0.2">
      <c r="A159" s="417" t="s">
        <v>232</v>
      </c>
      <c r="B159" s="185"/>
      <c r="C159" s="123"/>
      <c r="D159" s="359"/>
      <c r="E159" s="130"/>
      <c r="F159" s="359"/>
      <c r="H159" s="359"/>
      <c r="J159" s="358"/>
    </row>
    <row r="160" spans="1:10" ht="25.15" customHeight="1" x14ac:dyDescent="0.2">
      <c r="A160" s="217" t="s">
        <v>233</v>
      </c>
      <c r="B160" s="93"/>
      <c r="C160" s="92"/>
      <c r="D160" s="360"/>
      <c r="F160" s="360"/>
      <c r="H160" s="360"/>
    </row>
    <row r="161" spans="1:10" ht="25.15" customHeight="1" x14ac:dyDescent="0.2">
      <c r="A161" s="210" t="s">
        <v>234</v>
      </c>
      <c r="B161" s="93"/>
      <c r="C161" s="92"/>
      <c r="D161" s="360"/>
      <c r="F161" s="360"/>
      <c r="H161" s="360"/>
    </row>
    <row r="162" spans="1:10" ht="25.15" customHeight="1" x14ac:dyDescent="0.2">
      <c r="A162" s="217" t="s">
        <v>235</v>
      </c>
      <c r="B162" s="93"/>
      <c r="C162" s="92"/>
      <c r="D162" s="360"/>
      <c r="F162" s="360"/>
      <c r="H162" s="360"/>
    </row>
    <row r="163" spans="1:10" ht="25.15" customHeight="1" x14ac:dyDescent="0.2">
      <c r="A163" s="217" t="s">
        <v>236</v>
      </c>
      <c r="B163" s="93"/>
      <c r="C163" s="92"/>
      <c r="D163" s="360"/>
      <c r="F163" s="360"/>
      <c r="H163" s="360"/>
    </row>
    <row r="164" spans="1:10" ht="25.15" customHeight="1" x14ac:dyDescent="0.2">
      <c r="A164" s="219" t="s">
        <v>398</v>
      </c>
      <c r="B164" s="94"/>
      <c r="C164" s="92"/>
      <c r="D164" s="144"/>
      <c r="F164" s="144"/>
      <c r="H164" s="144"/>
    </row>
    <row r="165" spans="1:10" ht="25.15" customHeight="1" x14ac:dyDescent="0.2">
      <c r="A165" s="220" t="s">
        <v>237</v>
      </c>
      <c r="B165" s="95">
        <f>SUM(B160:B164)</f>
        <v>0</v>
      </c>
      <c r="C165" s="92"/>
      <c r="D165" s="361">
        <f>SUM(D160:D164)</f>
        <v>0</v>
      </c>
      <c r="F165" s="361">
        <f>SUM(F160:F164)</f>
        <v>0</v>
      </c>
      <c r="H165" s="361">
        <f>SUM(H160:H164)</f>
        <v>0</v>
      </c>
    </row>
    <row r="166" spans="1:10" ht="25.15" customHeight="1" x14ac:dyDescent="0.2">
      <c r="A166" s="210" t="s">
        <v>238</v>
      </c>
      <c r="B166" s="96">
        <f>B18+B19+B20+B21+B66+B82+B114+B124+B48</f>
        <v>0</v>
      </c>
      <c r="C166" s="92"/>
      <c r="D166" s="362">
        <f>D18+D19+D20+D21+D66+D82+D114+D124+D48</f>
        <v>0</v>
      </c>
      <c r="F166" s="362">
        <f>F18+F19+F20+F21+F66+F82+F114+F124+F48</f>
        <v>0</v>
      </c>
      <c r="H166" s="362">
        <f>H18+H19+H20+H21+H66+H82+H114+H124+H48</f>
        <v>0</v>
      </c>
    </row>
    <row r="167" spans="1:10" s="435" customFormat="1" ht="25.15" customHeight="1" x14ac:dyDescent="0.2">
      <c r="A167" s="210" t="s">
        <v>239</v>
      </c>
      <c r="B167" s="97">
        <f>-(B46-B41-B43-B24+B68+B72+B74+B86+B88-B115-B125+B71+B51+B54+B55+B57-B44-B102)</f>
        <v>0</v>
      </c>
      <c r="C167" s="92"/>
      <c r="D167" s="362">
        <f>-(D46-D41-D43-D24+D68+D72+D74+D86+D88-D115-D125+D71+D51+D54+D55+D57-D44-D102)</f>
        <v>0</v>
      </c>
      <c r="E167" s="40"/>
      <c r="F167" s="362">
        <f>-(F46-F41-F43-F24+F68+F72+F74+F86+F88-F115-F125+F71+F51+F54+F55+F57-F44-F102)</f>
        <v>0</v>
      </c>
      <c r="H167" s="362">
        <f>-(H46-H41-H43-H24+H68+H72+H74+H86+H88-H115-H125+H71+H51+H54+H55+H57-H44-H102)</f>
        <v>0</v>
      </c>
      <c r="J167" s="352"/>
    </row>
    <row r="168" spans="1:10" ht="25.15" customHeight="1" x14ac:dyDescent="0.2">
      <c r="A168" s="217" t="s">
        <v>235</v>
      </c>
      <c r="B168" s="96">
        <f>B162</f>
        <v>0</v>
      </c>
      <c r="C168" s="92"/>
      <c r="D168" s="362">
        <f>D162</f>
        <v>0</v>
      </c>
      <c r="F168" s="362">
        <f>F162</f>
        <v>0</v>
      </c>
      <c r="H168" s="362">
        <f>H162</f>
        <v>0</v>
      </c>
    </row>
    <row r="169" spans="1:10" ht="25.15" customHeight="1" x14ac:dyDescent="0.2">
      <c r="A169" s="217" t="s">
        <v>236</v>
      </c>
      <c r="B169" s="96">
        <f>B163</f>
        <v>0</v>
      </c>
      <c r="C169" s="92"/>
      <c r="D169" s="362">
        <f>D163</f>
        <v>0</v>
      </c>
      <c r="F169" s="362">
        <f>F163</f>
        <v>0</v>
      </c>
      <c r="H169" s="362">
        <f>H163</f>
        <v>0</v>
      </c>
    </row>
    <row r="170" spans="1:10" ht="25.15" customHeight="1" x14ac:dyDescent="0.2">
      <c r="A170" s="219" t="s">
        <v>398</v>
      </c>
      <c r="B170" s="105">
        <f>-B44</f>
        <v>0</v>
      </c>
      <c r="C170" s="92"/>
      <c r="D170" s="363">
        <f>-D44</f>
        <v>0</v>
      </c>
      <c r="F170" s="363">
        <f>-F44</f>
        <v>0</v>
      </c>
      <c r="H170" s="363">
        <f>-H44</f>
        <v>0</v>
      </c>
    </row>
    <row r="171" spans="1:10" ht="25.15" customHeight="1" x14ac:dyDescent="0.2">
      <c r="A171" s="220" t="s">
        <v>240</v>
      </c>
      <c r="B171" s="95">
        <f>SUM(B166:B170)</f>
        <v>0</v>
      </c>
      <c r="C171" s="92"/>
      <c r="D171" s="361">
        <f>SUM(D166:D170)</f>
        <v>0</v>
      </c>
      <c r="F171" s="361">
        <f>SUM(F166:F170)</f>
        <v>0</v>
      </c>
      <c r="H171" s="361">
        <f>SUM(H166:H170)</f>
        <v>0</v>
      </c>
    </row>
    <row r="172" spans="1:10" ht="25.15" customHeight="1" x14ac:dyDescent="0.2">
      <c r="A172" s="210" t="s">
        <v>241</v>
      </c>
      <c r="B172" s="99">
        <f>ROUNDDOWN(B165-B171,2)</f>
        <v>0</v>
      </c>
      <c r="C172" s="100" t="str">
        <f>IF((B172)=0,"",IF((B172)&lt;&gt;0,"Tilikauden tuloksen ja jälkilaskelman tuloksen on täsmättävä toisiinsa. Tarkista laskelman luvut!"))</f>
        <v/>
      </c>
      <c r="D172" s="364">
        <f>ROUNDDOWN(D165-D171,2)</f>
        <v>0</v>
      </c>
      <c r="F172" s="364">
        <f>ROUNDDOWN(F165-F171,2)</f>
        <v>0</v>
      </c>
      <c r="H172" s="364">
        <f>ROUNDDOWN(H165-H171,2)</f>
        <v>0</v>
      </c>
    </row>
    <row r="173" spans="1:10" ht="25.15" customHeight="1" x14ac:dyDescent="0.2">
      <c r="A173" s="417" t="s">
        <v>242</v>
      </c>
      <c r="B173" s="185"/>
      <c r="C173" s="92"/>
      <c r="D173" s="359"/>
      <c r="F173" s="359"/>
      <c r="H173" s="359"/>
    </row>
    <row r="174" spans="1:10" ht="25.15" customHeight="1" x14ac:dyDescent="0.2">
      <c r="A174" s="217" t="s">
        <v>243</v>
      </c>
      <c r="B174" s="93"/>
      <c r="C174" s="92"/>
      <c r="D174" s="360"/>
      <c r="F174" s="360"/>
      <c r="H174" s="360"/>
    </row>
    <row r="175" spans="1:10" ht="25.15" customHeight="1" x14ac:dyDescent="0.2">
      <c r="A175" s="210" t="s">
        <v>244</v>
      </c>
      <c r="B175" s="98">
        <f>-B162</f>
        <v>0</v>
      </c>
      <c r="C175" s="92"/>
      <c r="D175" s="363">
        <f>-D162</f>
        <v>0</v>
      </c>
      <c r="F175" s="363">
        <f>-F162</f>
        <v>0</v>
      </c>
      <c r="H175" s="363">
        <f>-H162</f>
        <v>0</v>
      </c>
    </row>
    <row r="176" spans="1:10" ht="25.15" customHeight="1" x14ac:dyDescent="0.2">
      <c r="A176" s="210" t="s">
        <v>245</v>
      </c>
      <c r="B176" s="99">
        <f>SUM(B174:B175)</f>
        <v>0</v>
      </c>
      <c r="C176" s="92"/>
      <c r="D176" s="364">
        <f>SUM(D174:D175)</f>
        <v>0</v>
      </c>
      <c r="F176" s="364">
        <f>SUM(F174:F175)</f>
        <v>0</v>
      </c>
      <c r="H176" s="364">
        <f>SUM(H174:H175)</f>
        <v>0</v>
      </c>
    </row>
    <row r="177" spans="1:10" ht="25.15" customHeight="1" x14ac:dyDescent="0.2">
      <c r="A177" s="217" t="s">
        <v>246</v>
      </c>
      <c r="B177" s="101">
        <f>'Jälkilaskelma 2025'!B174</f>
        <v>0</v>
      </c>
      <c r="C177" s="92"/>
      <c r="D177" s="365">
        <f>'Jälkilaskelma 2025'!D174</f>
        <v>0</v>
      </c>
      <c r="F177" s="365">
        <f>'Jälkilaskelma 2025'!F174</f>
        <v>0</v>
      </c>
      <c r="H177" s="365">
        <f>'Jälkilaskelma 2025'!H174</f>
        <v>0</v>
      </c>
    </row>
    <row r="178" spans="1:10" ht="25.15" customHeight="1" x14ac:dyDescent="0.2">
      <c r="A178" s="218" t="s">
        <v>247</v>
      </c>
      <c r="B178" s="95">
        <f>B176-B177</f>
        <v>0</v>
      </c>
      <c r="C178" s="92"/>
      <c r="D178" s="361">
        <f>D176-D177</f>
        <v>0</v>
      </c>
      <c r="F178" s="361">
        <f>F176-F177</f>
        <v>0</v>
      </c>
      <c r="H178" s="361">
        <f>H176-H177</f>
        <v>0</v>
      </c>
    </row>
    <row r="179" spans="1:10" s="435" customFormat="1" ht="25.15" customHeight="1" x14ac:dyDescent="0.2">
      <c r="A179" s="209" t="s">
        <v>248</v>
      </c>
      <c r="B179" s="96">
        <f>-B97+B41+B87</f>
        <v>0</v>
      </c>
      <c r="C179" s="92"/>
      <c r="D179" s="362">
        <f>-D97+D41+D87</f>
        <v>0</v>
      </c>
      <c r="E179" s="40"/>
      <c r="F179" s="362">
        <f>-F97+F41+F87</f>
        <v>0</v>
      </c>
      <c r="H179" s="362">
        <f>-H97+H41+H87</f>
        <v>0</v>
      </c>
      <c r="J179" s="352"/>
    </row>
    <row r="180" spans="1:10" ht="25.15" customHeight="1" x14ac:dyDescent="0.2">
      <c r="A180" s="209" t="s">
        <v>249</v>
      </c>
      <c r="B180" s="96">
        <f>B117</f>
        <v>0</v>
      </c>
      <c r="C180" s="92"/>
      <c r="D180" s="362">
        <f>D117</f>
        <v>0</v>
      </c>
      <c r="F180" s="362">
        <f>F117</f>
        <v>0</v>
      </c>
      <c r="H180" s="362">
        <f>H117</f>
        <v>0</v>
      </c>
    </row>
    <row r="181" spans="1:10" ht="25.15" customHeight="1" x14ac:dyDescent="0.2">
      <c r="A181" s="209" t="s">
        <v>250</v>
      </c>
      <c r="B181" s="96">
        <f>B127</f>
        <v>0</v>
      </c>
      <c r="C181" s="92"/>
      <c r="D181" s="362">
        <f>D127</f>
        <v>0</v>
      </c>
      <c r="E181" s="102"/>
      <c r="F181" s="362">
        <f>F127</f>
        <v>0</v>
      </c>
      <c r="H181" s="362">
        <f>H127</f>
        <v>0</v>
      </c>
    </row>
    <row r="182" spans="1:10" ht="25.15" customHeight="1" x14ac:dyDescent="0.2">
      <c r="A182" s="210" t="s">
        <v>245</v>
      </c>
      <c r="B182" s="103">
        <f>B179-B181-B180</f>
        <v>0</v>
      </c>
      <c r="C182" s="92"/>
      <c r="D182" s="366">
        <f>D179-D181-D180</f>
        <v>0</v>
      </c>
      <c r="F182" s="366">
        <f>F179-F181-F180</f>
        <v>0</v>
      </c>
      <c r="H182" s="366">
        <f>H179-H181-H180</f>
        <v>0</v>
      </c>
    </row>
    <row r="183" spans="1:10" ht="25.15" customHeight="1" x14ac:dyDescent="0.2">
      <c r="A183" s="210" t="s">
        <v>241</v>
      </c>
      <c r="B183" s="96">
        <f>ROUNDDOWN(IF(B178&gt;0,B178-B182,-B178+B182),2)</f>
        <v>0</v>
      </c>
      <c r="C183" s="104" t="str">
        <f>IF((B183)=0,"",IF((B183)&lt;&gt;0,"Laskelman investonnit on täsmättävä kahden tilikauden välillä tapahtuneeseen muutokseen!"))</f>
        <v/>
      </c>
      <c r="D183" s="364">
        <f>ROUNDDOWN(IF(D182&gt;0,D178-D182,-D178-D182),2)</f>
        <v>0</v>
      </c>
      <c r="F183" s="364">
        <f>ROUNDDOWN(IF(F182&gt;0,F178-F182,-F178-F182),2)</f>
        <v>0</v>
      </c>
      <c r="H183" s="364">
        <f>ROUNDDOWN(IF(H182&gt;0,H178-H182,-H178-H182),2)</f>
        <v>0</v>
      </c>
    </row>
    <row r="184" spans="1:10" ht="25.15" customHeight="1" x14ac:dyDescent="0.2">
      <c r="A184" s="415" t="s">
        <v>251</v>
      </c>
      <c r="B184" s="190"/>
      <c r="C184" s="92"/>
      <c r="D184" s="367"/>
      <c r="F184" s="367"/>
      <c r="H184" s="367"/>
    </row>
    <row r="185" spans="1:10" ht="25.15" customHeight="1" x14ac:dyDescent="0.2">
      <c r="A185" s="209" t="s">
        <v>252</v>
      </c>
      <c r="B185" s="93"/>
      <c r="C185" s="92"/>
      <c r="D185" s="360"/>
      <c r="F185" s="360"/>
      <c r="H185" s="360"/>
    </row>
    <row r="186" spans="1:10" ht="25.15" customHeight="1" x14ac:dyDescent="0.2">
      <c r="A186" s="210" t="s">
        <v>253</v>
      </c>
      <c r="B186" s="101"/>
      <c r="C186" s="92"/>
      <c r="D186" s="365"/>
      <c r="F186" s="365"/>
      <c r="H186" s="365"/>
    </row>
    <row r="187" spans="1:10" ht="25.15" customHeight="1" x14ac:dyDescent="0.2">
      <c r="A187" s="210" t="s">
        <v>245</v>
      </c>
      <c r="B187" s="99">
        <f>SUM(B185:B186)</f>
        <v>0</v>
      </c>
      <c r="C187" s="92"/>
      <c r="D187" s="364">
        <f>SUM(D185:D186)</f>
        <v>0</v>
      </c>
      <c r="F187" s="364">
        <f>SUM(F185:F186)</f>
        <v>0</v>
      </c>
      <c r="H187" s="364">
        <f>SUM(H185:H186)</f>
        <v>0</v>
      </c>
    </row>
    <row r="188" spans="1:10" ht="25.15" customHeight="1" x14ac:dyDescent="0.2">
      <c r="A188" s="209" t="s">
        <v>254</v>
      </c>
      <c r="B188" s="360">
        <f>'Jälkilaskelma 2025'!B185</f>
        <v>0</v>
      </c>
      <c r="C188" s="92"/>
      <c r="D188" s="360">
        <f>'Jälkilaskelma 2025'!D185</f>
        <v>0</v>
      </c>
      <c r="F188" s="360">
        <f>'Jälkilaskelma 2025'!F185</f>
        <v>0</v>
      </c>
      <c r="H188" s="360">
        <f>'Jälkilaskelma 2025'!H185</f>
        <v>0</v>
      </c>
    </row>
    <row r="189" spans="1:10" ht="25.15" customHeight="1" x14ac:dyDescent="0.2">
      <c r="A189" s="209" t="s">
        <v>255</v>
      </c>
      <c r="B189" s="365">
        <f>'Jälkilaskelma 2025'!B186</f>
        <v>0</v>
      </c>
      <c r="C189" s="92"/>
      <c r="D189" s="365">
        <f>'Jälkilaskelma 2025'!D186</f>
        <v>0</v>
      </c>
      <c r="F189" s="365">
        <f>'Jälkilaskelma 2025'!F186</f>
        <v>0</v>
      </c>
      <c r="H189" s="365">
        <f>'Jälkilaskelma 2025'!H186</f>
        <v>0</v>
      </c>
    </row>
    <row r="190" spans="1:10" ht="25.15" customHeight="1" x14ac:dyDescent="0.2">
      <c r="A190" s="210" t="s">
        <v>245</v>
      </c>
      <c r="B190" s="105">
        <f>SUM(B188:B189)</f>
        <v>0</v>
      </c>
      <c r="C190" s="92"/>
      <c r="D190" s="368">
        <f>SUM(D188:D189)</f>
        <v>0</v>
      </c>
      <c r="F190" s="368">
        <f>SUM(F188:F189)</f>
        <v>0</v>
      </c>
      <c r="H190" s="368">
        <f>SUM(H188:H189)</f>
        <v>0</v>
      </c>
    </row>
    <row r="191" spans="1:10" ht="25.15" customHeight="1" x14ac:dyDescent="0.2">
      <c r="A191" s="134" t="s">
        <v>256</v>
      </c>
      <c r="B191" s="95">
        <f>B187-B190</f>
        <v>0</v>
      </c>
      <c r="C191" s="92"/>
      <c r="D191" s="361">
        <f>D187-D190</f>
        <v>0</v>
      </c>
      <c r="F191" s="361">
        <f>F187-F190</f>
        <v>0</v>
      </c>
      <c r="H191" s="361">
        <f>H187-H190</f>
        <v>0</v>
      </c>
    </row>
    <row r="192" spans="1:10" ht="25.15" customHeight="1" x14ac:dyDescent="0.2">
      <c r="A192" s="209" t="s">
        <v>257</v>
      </c>
      <c r="B192" s="96">
        <f>B99+B23-B43-B52-B53-B69-B70</f>
        <v>0</v>
      </c>
      <c r="C192" s="92"/>
      <c r="D192" s="362">
        <f>D99+D23-D43-D52-D53-D69-D70</f>
        <v>0</v>
      </c>
      <c r="F192" s="362">
        <f>F99+F23-F43-F52-F53-F69-F70</f>
        <v>0</v>
      </c>
      <c r="H192" s="362">
        <f>H99+H23-H43-H52-H53-H69-H70</f>
        <v>0</v>
      </c>
    </row>
    <row r="193" spans="1:8" ht="25.15" customHeight="1" x14ac:dyDescent="0.2">
      <c r="A193" s="209" t="s">
        <v>258</v>
      </c>
      <c r="B193" s="96">
        <f>B116</f>
        <v>0</v>
      </c>
      <c r="C193" s="92"/>
      <c r="D193" s="362">
        <f>D116</f>
        <v>0</v>
      </c>
      <c r="F193" s="362">
        <f>F116</f>
        <v>0</v>
      </c>
      <c r="H193" s="362">
        <f>H116</f>
        <v>0</v>
      </c>
    </row>
    <row r="194" spans="1:8" ht="25.15" customHeight="1" x14ac:dyDescent="0.2">
      <c r="A194" s="209" t="s">
        <v>259</v>
      </c>
      <c r="B194" s="105">
        <f>B126</f>
        <v>0</v>
      </c>
      <c r="C194" s="92"/>
      <c r="D194" s="368">
        <f>D126</f>
        <v>0</v>
      </c>
      <c r="F194" s="368">
        <f>F126</f>
        <v>0</v>
      </c>
      <c r="H194" s="368">
        <f>H126</f>
        <v>0</v>
      </c>
    </row>
    <row r="195" spans="1:8" ht="25.15" customHeight="1" x14ac:dyDescent="0.2">
      <c r="A195" s="210" t="s">
        <v>245</v>
      </c>
      <c r="B195" s="99">
        <f>SUM(B192:B194)</f>
        <v>0</v>
      </c>
      <c r="C195" s="92"/>
      <c r="D195" s="364">
        <f>SUM(D192:D194)</f>
        <v>0</v>
      </c>
      <c r="F195" s="364">
        <f>SUM(F192:F194)</f>
        <v>0</v>
      </c>
      <c r="H195" s="364">
        <f>SUM(H192:H194)</f>
        <v>0</v>
      </c>
    </row>
    <row r="196" spans="1:8" ht="25.15" customHeight="1" x14ac:dyDescent="0.2">
      <c r="A196" s="210" t="s">
        <v>241</v>
      </c>
      <c r="B196" s="96">
        <f>ROUNDDOWN(IF(B191&gt;0,B191-B195,-B191+B195),2)</f>
        <v>0</v>
      </c>
      <c r="C196" s="104" t="str">
        <f>IF((B196)=0,"",IF((B196)&lt;&gt;0,"Lainojen lyhennykset ja nostot on täsmättävä kahden tilikauden välillä tapahtuneeseen lainojen muutokseen!"))</f>
        <v/>
      </c>
      <c r="D196" s="362">
        <f>ROUNDDOWN(IF(D191&gt;0,D191-D195,-D191+D195),2)</f>
        <v>0</v>
      </c>
      <c r="F196" s="362">
        <f>ROUNDDOWN(IF(F191&gt;0,F191-F195,-F191+F195),2)</f>
        <v>0</v>
      </c>
      <c r="H196" s="362">
        <f>ROUNDDOWN(IF(H191&gt;0,H191-H195,-H191+H195),2)</f>
        <v>0</v>
      </c>
    </row>
    <row r="197" spans="1:8" ht="25.15" customHeight="1" x14ac:dyDescent="0.2">
      <c r="A197" s="416" t="s">
        <v>260</v>
      </c>
      <c r="B197" s="192"/>
      <c r="C197" s="92"/>
      <c r="D197" s="369"/>
      <c r="F197" s="369"/>
      <c r="H197" s="369"/>
    </row>
    <row r="198" spans="1:8" ht="25.15" customHeight="1" x14ac:dyDescent="0.2">
      <c r="A198" s="211" t="s">
        <v>261</v>
      </c>
      <c r="B198" s="93"/>
      <c r="C198" s="92"/>
      <c r="D198" s="360"/>
      <c r="F198" s="360"/>
      <c r="H198" s="360"/>
    </row>
    <row r="199" spans="1:8" ht="25.15" customHeight="1" x14ac:dyDescent="0.2">
      <c r="A199" s="211" t="s">
        <v>262</v>
      </c>
      <c r="B199" s="101"/>
      <c r="C199" s="92"/>
      <c r="D199" s="365">
        <f>'Jälkilaskelma 2025'!D198</f>
        <v>0</v>
      </c>
      <c r="F199" s="365">
        <f>'Jälkilaskelma 2025'!F198</f>
        <v>0</v>
      </c>
      <c r="H199" s="365">
        <f>'Jälkilaskelma 2025'!H198</f>
        <v>0</v>
      </c>
    </row>
    <row r="200" spans="1:8" ht="25.15" customHeight="1" x14ac:dyDescent="0.2">
      <c r="A200" s="133" t="s">
        <v>263</v>
      </c>
      <c r="B200" s="95">
        <f>B198-B199</f>
        <v>0</v>
      </c>
      <c r="C200" s="92"/>
      <c r="D200" s="361">
        <f>D198-D199</f>
        <v>0</v>
      </c>
      <c r="F200" s="361">
        <f>F198-F199</f>
        <v>0</v>
      </c>
      <c r="H200" s="361">
        <f>H198-H199</f>
        <v>0</v>
      </c>
    </row>
    <row r="201" spans="1:8" ht="25.15" customHeight="1" x14ac:dyDescent="0.2">
      <c r="A201" s="212" t="s">
        <v>264</v>
      </c>
      <c r="B201" s="93">
        <f>B98</f>
        <v>0</v>
      </c>
      <c r="C201" s="92"/>
      <c r="D201" s="360">
        <f>D98</f>
        <v>0</v>
      </c>
      <c r="F201" s="360">
        <f>F98</f>
        <v>0</v>
      </c>
      <c r="H201" s="360">
        <f>H98</f>
        <v>0</v>
      </c>
    </row>
    <row r="202" spans="1:8" ht="25.15" customHeight="1" x14ac:dyDescent="0.2">
      <c r="A202" s="212" t="s">
        <v>265</v>
      </c>
      <c r="B202" s="93"/>
      <c r="C202" s="92"/>
      <c r="D202" s="360"/>
      <c r="F202" s="360"/>
      <c r="H202" s="360"/>
    </row>
    <row r="203" spans="1:8" ht="25.15" customHeight="1" x14ac:dyDescent="0.2">
      <c r="A203" s="212" t="s">
        <v>266</v>
      </c>
      <c r="B203" s="93"/>
      <c r="C203" s="92"/>
      <c r="D203" s="360"/>
      <c r="F203" s="360"/>
      <c r="H203" s="360"/>
    </row>
    <row r="204" spans="1:8" ht="25.15" customHeight="1" x14ac:dyDescent="0.2">
      <c r="A204" s="213" t="s">
        <v>245</v>
      </c>
      <c r="B204" s="106">
        <f>SUM(B201:B203)</f>
        <v>0</v>
      </c>
      <c r="C204" s="92"/>
      <c r="D204" s="370">
        <f>SUM(D201:D203)</f>
        <v>0</v>
      </c>
      <c r="F204" s="370">
        <f>SUM(F201:F203)</f>
        <v>0</v>
      </c>
      <c r="H204" s="370">
        <f>SUM(H201:H203)</f>
        <v>0</v>
      </c>
    </row>
    <row r="205" spans="1:8" ht="25.15" customHeight="1" x14ac:dyDescent="0.2">
      <c r="A205" s="135" t="s">
        <v>241</v>
      </c>
      <c r="B205" s="99">
        <f>ROUNDDOWN(IF(B200&gt;0,B200-B204,-B200-B204),2)</f>
        <v>0</v>
      </c>
      <c r="C205" s="104" t="str">
        <f>IF((B205)=0,"",IF((B205)&lt;&gt;0,"Opo:n muutokset on täsmättävä kahden tilikauden välillä tapahtuneeseen muutokseen!"))</f>
        <v/>
      </c>
      <c r="D205" s="364">
        <f>ROUNDDOWN(IF(D200&gt;0,D200-D204,-D200-D204),2)</f>
        <v>0</v>
      </c>
      <c r="F205" s="364">
        <f>ROUNDDOWN(IF(F200&gt;0,F200-F204,-F200-F204),2)</f>
        <v>0</v>
      </c>
      <c r="H205" s="364">
        <f>ROUNDDOWN(IF(H200&gt;0,H200-H204,-H200-H204),2)</f>
        <v>0</v>
      </c>
    </row>
    <row r="206" spans="1:8" ht="25.15" customHeight="1" x14ac:dyDescent="0.2">
      <c r="A206" s="415" t="s">
        <v>267</v>
      </c>
      <c r="B206" s="190"/>
      <c r="C206" s="92"/>
      <c r="D206" s="367"/>
      <c r="E206" s="107"/>
      <c r="F206" s="367"/>
      <c r="H206" s="367"/>
    </row>
    <row r="207" spans="1:8" ht="25.15" customHeight="1" x14ac:dyDescent="0.2">
      <c r="A207" s="210" t="s">
        <v>268</v>
      </c>
      <c r="B207" s="93"/>
      <c r="C207" s="92"/>
      <c r="D207" s="360"/>
      <c r="E207" s="107"/>
      <c r="F207" s="360"/>
      <c r="H207" s="360"/>
    </row>
    <row r="208" spans="1:8" ht="25.15" customHeight="1" x14ac:dyDescent="0.2">
      <c r="A208" s="210" t="s">
        <v>269</v>
      </c>
      <c r="B208" s="101">
        <f>'Jälkilaskelma 2025'!B207</f>
        <v>0</v>
      </c>
      <c r="C208" s="92"/>
      <c r="D208" s="365">
        <f>'Jälkilaskelma 2025'!D207</f>
        <v>0</v>
      </c>
      <c r="E208" s="107"/>
      <c r="F208" s="365">
        <f>'Jälkilaskelma 2025'!F207</f>
        <v>0</v>
      </c>
      <c r="H208" s="365">
        <f>'Jälkilaskelma 2025'!H207</f>
        <v>0</v>
      </c>
    </row>
    <row r="209" spans="1:8" ht="25.15" customHeight="1" x14ac:dyDescent="0.2">
      <c r="A209" s="214" t="s">
        <v>270</v>
      </c>
      <c r="B209" s="108">
        <f>B207-B208</f>
        <v>0</v>
      </c>
      <c r="C209" s="92"/>
      <c r="D209" s="371">
        <f>D207-D208</f>
        <v>0</v>
      </c>
      <c r="E209" s="107"/>
      <c r="F209" s="371">
        <f>F207-F208</f>
        <v>0</v>
      </c>
      <c r="H209" s="371">
        <f>H207-H208</f>
        <v>0</v>
      </c>
    </row>
    <row r="210" spans="1:8" ht="25.15" customHeight="1" x14ac:dyDescent="0.2">
      <c r="A210" s="210" t="s">
        <v>271</v>
      </c>
      <c r="B210" s="101"/>
      <c r="C210" s="92"/>
      <c r="D210" s="365"/>
      <c r="E210" s="107"/>
      <c r="F210" s="365"/>
      <c r="H210" s="365"/>
    </row>
    <row r="211" spans="1:8" ht="25.15" customHeight="1" x14ac:dyDescent="0.2">
      <c r="A211" s="210" t="s">
        <v>241</v>
      </c>
      <c r="B211" s="109">
        <f>ROUNDDOWN(IF(B209&gt;0,B209-B210,-B209-B210),2)</f>
        <v>0</v>
      </c>
      <c r="C211" s="92"/>
      <c r="D211" s="368">
        <f>ROUNDDOWN(IF(D209&gt;0,D209-D210,-D209-D210),2)</f>
        <v>0</v>
      </c>
      <c r="E211" s="107"/>
      <c r="F211" s="368">
        <f>ROUNDDOWN(IF(F209&gt;0,F209-F210,-F209-F210),2)</f>
        <v>0</v>
      </c>
      <c r="H211" s="368">
        <f>ROUNDDOWN(IF(H209&gt;0,H209-H210,-H209-H210),2)</f>
        <v>0</v>
      </c>
    </row>
    <row r="212" spans="1:8" ht="25.15" customHeight="1" x14ac:dyDescent="0.2">
      <c r="A212" s="415" t="s">
        <v>272</v>
      </c>
      <c r="B212" s="190"/>
      <c r="C212" s="92"/>
      <c r="E212" s="107"/>
    </row>
    <row r="213" spans="1:8" ht="25.15" customHeight="1" x14ac:dyDescent="0.2">
      <c r="A213" s="215" t="s">
        <v>273</v>
      </c>
      <c r="B213" s="110">
        <f>B61+B78+B93+B96+B121+B131+B137</f>
        <v>0</v>
      </c>
      <c r="C213" s="92"/>
      <c r="E213" s="107"/>
    </row>
    <row r="214" spans="1:8" ht="25.15" customHeight="1" x14ac:dyDescent="0.2">
      <c r="A214" s="215" t="s">
        <v>274</v>
      </c>
      <c r="B214" s="111">
        <f>B157</f>
        <v>0</v>
      </c>
      <c r="C214" s="92"/>
      <c r="E214" s="107"/>
    </row>
    <row r="215" spans="1:8" ht="25.15" customHeight="1" x14ac:dyDescent="0.2">
      <c r="A215" s="216" t="s">
        <v>241</v>
      </c>
      <c r="B215" s="105">
        <f>ROUNDDOWN(B213-B214,2)</f>
        <v>0</v>
      </c>
      <c r="C215" s="104" t="str">
        <f>IF((B215)=0,"",IF((B215)&lt;&gt;0,"Edellisten tilikausien jäämät on täsmättävä edellisen tilikauden taseen rahoitusasemaan!"))</f>
        <v/>
      </c>
      <c r="E215" s="107"/>
    </row>
    <row r="216" spans="1:8" ht="44.45" customHeight="1" x14ac:dyDescent="0.2">
      <c r="A216" s="56" t="s">
        <v>127</v>
      </c>
      <c r="E216" s="107"/>
    </row>
    <row r="217" spans="1:8" ht="85.9" customHeight="1" x14ac:dyDescent="0.2">
      <c r="A217" s="112"/>
      <c r="B217"/>
      <c r="C217" s="113"/>
      <c r="E217" s="107"/>
    </row>
    <row r="218" spans="1:8" ht="23.45" customHeight="1" x14ac:dyDescent="0.2">
      <c r="A218" s="285" t="s">
        <v>224</v>
      </c>
      <c r="E218" s="107"/>
    </row>
    <row r="219" spans="1:8" ht="54.6" customHeight="1" x14ac:dyDescent="0.2">
      <c r="A219" s="419" t="s">
        <v>225</v>
      </c>
      <c r="B219"/>
      <c r="C219" s="114"/>
      <c r="D219" s="80"/>
      <c r="E219" s="80"/>
    </row>
    <row r="220" spans="1:8" ht="43.15" customHeight="1" x14ac:dyDescent="0.2">
      <c r="A220" s="418" t="s">
        <v>226</v>
      </c>
      <c r="B220"/>
      <c r="C220" s="80"/>
      <c r="E220" s="107"/>
    </row>
    <row r="221" spans="1:8" ht="44.65" customHeight="1" x14ac:dyDescent="0.2">
      <c r="A221" s="285" t="s">
        <v>227</v>
      </c>
    </row>
  </sheetData>
  <sheetProtection algorithmName="SHA-512" hashValue="yrZYGfxnAQ+tOXKQXB1FjhjTBb+NsGuraH7XrRhDs+YadZ8gql6/taA4W6Cqsf1JdRp9+N+luusnr6h0uxp/HA==" saltValue="f/MD3g6XlyCBwyDFZ2n7cA==" spinCount="100000" sheet="1" objects="1" scenarios="1"/>
  <conditionalFormatting sqref="B3">
    <cfRule type="expression" dxfId="3" priority="4">
      <formula>B3=#REF!</formula>
    </cfRule>
  </conditionalFormatting>
  <conditionalFormatting sqref="D3">
    <cfRule type="expression" dxfId="2" priority="3">
      <formula>D3=#REF!</formula>
    </cfRule>
  </conditionalFormatting>
  <conditionalFormatting sqref="F3">
    <cfRule type="expression" dxfId="1" priority="2">
      <formula>F3=#REF!</formula>
    </cfRule>
  </conditionalFormatting>
  <conditionalFormatting sqref="H3">
    <cfRule type="expression" dxfId="0" priority="1">
      <formula>H3=#REF!</formula>
    </cfRule>
  </conditionalFormatting>
  <dataValidations count="30">
    <dataValidation allowBlank="1" showInputMessage="1" showErrorMessage="1" promptTitle="Ohje" prompt="Luvut otetaan suoraan tuloslaskelmasta. Huomaa lisätä kuluihin myös rahoituskulut. " sqref="D161 F161 H161" xr:uid="{429D4AAD-69A1-465C-A1FF-D973380FEBC6}"/>
    <dataValidation allowBlank="1" showInputMessage="1" showErrorMessage="1" promptTitle="Ohje" prompt="Luvut syötetään suoraan tuloslaskelmasta. Huomaa lisätä tuottoihin myös rahoitustuotot. " sqref="D160 F160 H160" xr:uid="{61CF32E9-72CC-4679-A519-A16A1F9F250C}"/>
    <dataValidation allowBlank="1" showInputMessage="1" showErrorMessage="1" promptTitle="Vuokravakuudet" prompt="Esitetään pelkästään lainat. Jos vuokravakuudet on kirjattu pitkäaikaisiin velkoihin, esitetään ne muissa rahoitukseen vaikuttavissa tapahtumissa. " sqref="D185 F185 H185" xr:uid="{6B5A73F1-63FB-44FC-90D9-AE82D9DF5B69}"/>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EE99D8EE-3729-4530-B9D6-04A2EB2770C9}"/>
    <dataValidation allowBlank="1" showInputMessage="1" showErrorMessage="1" prompt="Tasausryhmää koskevat tiedot täytetään vain, jos yhteisöllä on tasaus käytössä. Sarakkeen voi poistaa, mikäli sille ei ole tarvetta." sqref="D2" xr:uid="{DC0666B8-0209-4647-8F07-5977169CCA23}"/>
    <dataValidation allowBlank="1" showInputMessage="1" showErrorMessage="1" promptTitle="Tarkistus" prompt="Tarkista tarvittaessa laskukaava. Suojauksen voi avata salasanalla &quot;ara&quot;. " sqref="H196 B196 D183 D196 F183 F196 H183 B183" xr:uid="{6F153CB2-4F3A-4D8D-B5C6-088369D0B886}"/>
    <dataValidation allowBlank="1" showInputMessage="1" showErrorMessage="1" promptTitle="Ohje" prompt="Luvut syötetään suoraan tilinpäätöksestä. Huomaa lisätä tuottoihin myös rahoitustuotot. " sqref="B160" xr:uid="{EDAEB496-1A8B-4BE3-80A5-8DEFA5D84C96}"/>
    <dataValidation allowBlank="1" showInputMessage="1" showErrorMessage="1" promptTitle="Ohje" prompt="Luvut otetaan suoraan tilinpäätöksestä. Huomaa lisätä kuluihin myös rahoituskulut. " sqref="B161" xr:uid="{FCED0EEC-D1E4-4A59-9E07-831E465BD2C7}"/>
    <dataValidation allowBlank="1" showInputMessage="1" showErrorMessage="1" promptTitle="Ohje" prompt="OPO:n muutoksia voivat olla esim. osakepääoman muutokset, muutokset eri rahastoissa jne. Tarkista myös, ettei edell.tilikauden ja tilikauden tuloksesta ole suoraan vähennetty osinkoa. Myös osinko on huomioitava laskelmassa. " sqref="B198" xr:uid="{CF05B5E2-45CB-4468-BA54-B08628FAF09F}"/>
    <dataValidation allowBlank="1" showInputMessage="1" showErrorMessage="1" promptTitle="Vuokran tasaus" prompt="Jos kuluja tasataan, ei yhteisö- ja tasausryhmätason laskelmassa esitetä vuokran tasaus -summaa, koska kulut ovat jaettu kaikille kohteille. " sqref="B45 D45 B58 D58 B75 D75 B90 D90" xr:uid="{C785E438-0C7F-47EA-9A15-8AD2BC239925}"/>
    <dataValidation allowBlank="1" showInputMessage="1" showErrorMessage="1" promptTitle="Laskukaava" prompt="Muuta laskukaava sen mukaan, onko taseeseen aktivoidut esitetty +merkkisenä vai -merkkisenä. Tässä kaavassa taseeseen aktivoidut on hoito- ja rahoituskuluissa sekä varautumisissa esitetty +merkkisenä. " sqref="B179 F179 D179 H179" xr:uid="{63163C4E-0916-4EDF-A82D-3A9C32AFF9B7}"/>
    <dataValidation allowBlank="1" showInputMessage="1" showErrorMessage="1" promptTitle="Ohje" prompt="Syötä luvut! Tarkista myös että muutos näkyy jälkilaskelmalla muuna rahoitukseen vaikuttavana tapahtumana." sqref="B201:B203 D201:D203 F201:F203 H201:H203" xr:uid="{01FD1588-A4A0-4530-A6EB-5DE56CE3EFCF}"/>
    <dataValidation allowBlank="1" showInputMessage="1" showErrorMessage="1" promptTitle="Pakollinen syöttötieto" prompt="Edellisen tilikauden taseen rahoitusasema on esitettävä laskelmassa. Summat otetaan edellisen tilikauden tilinpäätöksestä tai jälkilaskelmasta. " sqref="B154" xr:uid="{DE904F40-924A-4B53-9FF9-FC8CDF4A2312}"/>
    <dataValidation allowBlank="1" showInputMessage="1" showErrorMessage="1" promptTitle="Vuokravakuuksien esittäminen" prompt="Vuokravakuudet esitetään  lyhyt.aik.veloissa, jos kirjanpidossa kirjattu lyhytaikaisiin. Jos kirjanpidossa kirjattu pitkäaikaisiin, vakuudet esitetään muissa  rahoitukseen vaikuttavissa tapahtumissa. " sqref="B150 B155" xr:uid="{83D0C664-B560-4AA2-9B19-25344B2E9F2E}"/>
    <dataValidation allowBlank="1" showInputMessage="1" showErrorMessage="1" promptTitle="Laskentaohje" prompt="Muun vuokraustoiminnan tilikauden pitkäaik.vieraspo + lyh.aik. vieras po - edell.tilikauden pitkäaik.vieraspo + lyh.aik. vieras po." sqref="D116 B116 F116 H116" xr:uid="{001EEA62-4AF4-49E6-8AC8-E8AC8395B5BA}"/>
    <dataValidation allowBlank="1" showInputMessage="1" showErrorMessage="1" promptTitle="Saadut avustukset" prompt="Summa sisältää investointeihin saadut avustukset." sqref="D97 B97 F97 H97" xr:uid="{B312318F-9E9C-4EAB-97E7-0C353AAA29CF}"/>
    <dataValidation allowBlank="1" showInputMessage="1" showErrorMessage="1" promptTitle="Varautumisten tuotot" prompt="Varautumisten tuottoina esitetään summa, joka on todellisuudessa kertynyt vuokrissa varautumisiin. _x000a__x000a_Varautumisiin kerättävät vuokrat on esitettävä myös vuokranmäärityslaskelmassa." sqref="D82 B82 F82 H82" xr:uid="{3ED0FD90-D44F-4DD2-87E5-DB763F52BBA9}"/>
    <dataValidation allowBlank="1" showInputMessage="1" showErrorMessage="1" promptTitle="Lyhennykset" prompt="Esitetään ainoastaan omakustannusvuokran alaisten kohteiden lyhennykset" sqref="D69 B69 D52 B52 F69 F52 H69 H52" xr:uid="{84078D2F-50B6-433F-97AE-C0ED36B7AAAF}"/>
    <dataValidation allowBlank="1" showInputMessage="1" showErrorMessage="1" promptTitle="Vuokran tasaus" prompt="Kohdekohtaiset laskelmat: Summa kertoo, miten paljon kohde saa hyvitystä muilta kohteilta (-merkkinen) tai miten paljon kohde maksaa muiden kohteiden kuluja (+merkkinen). " sqref="H75 H90 H45 H58 F58 F75 F90 F45" xr:uid="{40ED58FD-AB44-4639-BC47-A3764FA43E31}"/>
    <dataValidation allowBlank="1" showInputMessage="1" showErrorMessage="1" promptTitle="Korjaukset ja aktivoinnit" prompt="Korjaukset esitetään nettosummana +merkkisenä. Jos kuluja on aktivoitu taseeseen, esitetään aktivoidut kulut + merkkisenä alapuolella. (Korjauskulut+aktivoidut kulut = korjauksiin käytetyt rahavarat). Myynnit esitetään -merkkisenä." sqref="D40 B40 D87 B87 F40 F87 H40 H87" xr:uid="{21AA6D5C-4019-4717-867B-32DF7C5ECF67}"/>
    <dataValidation allowBlank="1" showInputMessage="1" showErrorMessage="1" promptTitle="Kulujen kirjaus" prompt="Kulut syötetään +merkkisenä." sqref="D27 B27 F27 H27" xr:uid="{E403B90E-A4D1-4FD8-BE1B-104E32453B56}"/>
    <dataValidation allowBlank="1" showInputMessage="1" showErrorMessage="1" promptTitle="Muut vuokratuotot" prompt="Muista vähentää muihin kuluihin kohdistuneet vuokratuotot (esim. varautumisiin kerätyt), jos niitä ei ole eritelty kirjanpidossa. " sqref="D18 B18 F18 H18" xr:uid="{7B7231DF-5A89-4876-93CD-33479ABA2C0A}"/>
    <dataValidation allowBlank="1" showInputMessage="1" showErrorMessage="1" prompt="Täytä huoneistoala- ja tilikauden pituus -solu." sqref="C14:C15 C18" xr:uid="{1105F715-F5FF-4752-9D16-72970AE94225}"/>
    <dataValidation allowBlank="1" showInputMessage="1" showErrorMessage="1" prompt="Täytä huoneistoala- ja tilikauden pituus -solu. " sqref="E14:E15 E18 E64 E82 G18 I14:I15 G14:G15 I18" xr:uid="{D38656C6-6C7D-452D-92CC-D0DD9FF7CD1E}"/>
    <dataValidation allowBlank="1" showInputMessage="1" showErrorMessage="1" promptTitle="Ohje" prompt="Edellisen tilikauden jälkilaskelmasta &quot;omakust.vuokrauksen investointien rahoitusjäämä tilikauden lopussa&quot;. _x000a__x000a_" sqref="B96 D96 F96 H96" xr:uid="{8AF29D7A-B5F1-4E69-B58F-D81BD3624362}"/>
    <dataValidation allowBlank="1" showInputMessage="1" showErrorMessage="1" promptTitle="Vuokravakuudet" prompt="Vuokravakuudet esitetään lyhyaikaisissa veloissa taseen rahoitusasemassa, jos ne ovat kirjattu kirjanpidossa lyh.aikaisiin velkoihin. Jos vuokravakuudet ovat kirjattu pitkäaikaisiin velkoihin, esitetään ne muissa rahoitukseen vaikuttavissa tapahtumissa. " sqref="B185" xr:uid="{5EFDBDD2-2168-419E-92C5-5255A45AAC89}"/>
    <dataValidation allowBlank="1" showInputMessage="1" showErrorMessage="1" promptTitle="Ohje" prompt="Tässä voi tarkistaa esim. vuokravakuudet, jos ne ovat kirjattu kirjanpidossa pitkäaikaisiin velkoihin ja jälkilaskelmalla muihin rahoitukseen vaikuttaviin tapahtumiin.  " sqref="B207 D207 F207 H207" xr:uid="{A1788B6F-E8B8-4B05-A4D2-E4399CEDB273}"/>
    <dataValidation allowBlank="1" showInputMessage="1" showErrorMessage="1" promptTitle="Pakollinen syöttötieto" prompt="Laskelmaan on syötettävä edellisen tilikauden jäämät. Ylijäämä esitetään +merkkisenä ja alijäämä -merkkisenä. " sqref="B61 D61 F61 H61" xr:uid="{B53C5800-0EF7-4CCB-ADA0-6E3060B1C72F}"/>
    <dataValidation operator="notBetween" showInputMessage="1" showErrorMessage="1" prompt="Lisää tilikauden pituus kuukausina." sqref="A11" xr:uid="{6EED4517-EE9E-4618-B293-B3912E2EB5FE}"/>
    <dataValidation allowBlank="1" showInputMessage="1" showErrorMessage="1" prompt="Täytä yhteisön tilikausi tähän ruutuun aloituspäivästä lopetuspäivään. Esim. 1.1.-31.12.2020." sqref="A9" xr:uid="{A7727213-CC77-4704-9FD9-970501D908BA}"/>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9B100-9ABF-4D60-8590-6FFEE5ACBF3F}">
  <dimension ref="A1:B130"/>
  <sheetViews>
    <sheetView topLeftCell="B1" zoomScale="90" zoomScaleNormal="90" workbookViewId="0">
      <selection activeCell="B1" sqref="B1"/>
    </sheetView>
  </sheetViews>
  <sheetFormatPr defaultRowHeight="95.45" customHeight="1" x14ac:dyDescent="0.2"/>
  <cols>
    <col min="1" max="1" width="53.5" style="316" bestFit="1" customWidth="1"/>
    <col min="2" max="2" width="83.3984375" style="328" customWidth="1"/>
  </cols>
  <sheetData>
    <row r="1" spans="1:2" ht="22.5" x14ac:dyDescent="0.2">
      <c r="A1" s="314" t="s">
        <v>183</v>
      </c>
      <c r="B1" s="330" t="s">
        <v>182</v>
      </c>
    </row>
    <row r="2" spans="1:2" ht="28.5" x14ac:dyDescent="0.2">
      <c r="A2" s="315" t="s">
        <v>420</v>
      </c>
      <c r="B2" s="328" t="s">
        <v>421</v>
      </c>
    </row>
    <row r="3" spans="1:2" ht="28.5" x14ac:dyDescent="0.2">
      <c r="A3" s="316" t="s">
        <v>171</v>
      </c>
      <c r="B3" s="328" t="s">
        <v>362</v>
      </c>
    </row>
    <row r="4" spans="1:2" ht="85.5" x14ac:dyDescent="0.2">
      <c r="A4" s="316" t="s">
        <v>338</v>
      </c>
      <c r="B4" s="331" t="s">
        <v>339</v>
      </c>
    </row>
    <row r="5" spans="1:2" ht="28.5" x14ac:dyDescent="0.2">
      <c r="A5" s="316" t="s">
        <v>143</v>
      </c>
      <c r="B5" s="328" t="s">
        <v>116</v>
      </c>
    </row>
    <row r="6" spans="1:2" ht="57" x14ac:dyDescent="0.2">
      <c r="A6" s="315" t="s">
        <v>310</v>
      </c>
      <c r="B6" s="328" t="s">
        <v>364</v>
      </c>
    </row>
    <row r="7" spans="1:2" ht="28.5" x14ac:dyDescent="0.2">
      <c r="A7" s="316" t="s">
        <v>353</v>
      </c>
      <c r="B7" s="328" t="s">
        <v>354</v>
      </c>
    </row>
    <row r="8" spans="1:2" ht="71.25" x14ac:dyDescent="0.2">
      <c r="A8" s="318" t="s">
        <v>358</v>
      </c>
      <c r="B8" s="328" t="s">
        <v>359</v>
      </c>
    </row>
    <row r="9" spans="1:2" ht="42.75" x14ac:dyDescent="0.2">
      <c r="A9" s="376" t="s">
        <v>405</v>
      </c>
      <c r="B9" s="377" t="s">
        <v>406</v>
      </c>
    </row>
    <row r="10" spans="1:2" ht="71.25" x14ac:dyDescent="0.2">
      <c r="A10" s="316" t="s">
        <v>75</v>
      </c>
      <c r="B10" s="328" t="s">
        <v>365</v>
      </c>
    </row>
    <row r="11" spans="1:2" ht="142.5" x14ac:dyDescent="0.2">
      <c r="A11" s="316" t="s">
        <v>394</v>
      </c>
      <c r="B11" s="331" t="s">
        <v>395</v>
      </c>
    </row>
    <row r="12" spans="1:2" ht="42.75" x14ac:dyDescent="0.2">
      <c r="A12" s="316" t="s">
        <v>287</v>
      </c>
      <c r="B12" s="332" t="s">
        <v>184</v>
      </c>
    </row>
    <row r="13" spans="1:2" ht="99.75" x14ac:dyDescent="0.2">
      <c r="A13" s="316" t="s">
        <v>51</v>
      </c>
      <c r="B13" s="328" t="s">
        <v>145</v>
      </c>
    </row>
    <row r="14" spans="1:2" ht="99.75" x14ac:dyDescent="0.2">
      <c r="A14" s="315" t="s">
        <v>124</v>
      </c>
      <c r="B14" s="328" t="s">
        <v>378</v>
      </c>
    </row>
    <row r="15" spans="1:2" ht="57" x14ac:dyDescent="0.2">
      <c r="A15" s="316" t="s">
        <v>132</v>
      </c>
      <c r="B15" s="328" t="s">
        <v>371</v>
      </c>
    </row>
    <row r="16" spans="1:2" ht="28.5" x14ac:dyDescent="0.2">
      <c r="A16" s="315" t="s">
        <v>33</v>
      </c>
      <c r="B16" s="328" t="s">
        <v>372</v>
      </c>
    </row>
    <row r="17" spans="1:2" ht="42.75" x14ac:dyDescent="0.2">
      <c r="A17" s="315" t="s">
        <v>32</v>
      </c>
      <c r="B17" s="328" t="s">
        <v>366</v>
      </c>
    </row>
    <row r="18" spans="1:2" ht="71.25" x14ac:dyDescent="0.2">
      <c r="A18" s="316" t="s">
        <v>123</v>
      </c>
      <c r="B18" s="328" t="s">
        <v>373</v>
      </c>
    </row>
    <row r="19" spans="1:2" ht="28.5" x14ac:dyDescent="0.2">
      <c r="A19" s="316" t="s">
        <v>98</v>
      </c>
      <c r="B19" s="328" t="s">
        <v>363</v>
      </c>
    </row>
    <row r="20" spans="1:2" ht="28.5" x14ac:dyDescent="0.2">
      <c r="A20" s="315" t="s">
        <v>111</v>
      </c>
      <c r="B20" s="328" t="s">
        <v>312</v>
      </c>
    </row>
    <row r="21" spans="1:2" ht="57" x14ac:dyDescent="0.2">
      <c r="A21" s="316" t="s">
        <v>320</v>
      </c>
      <c r="B21" s="328" t="s">
        <v>348</v>
      </c>
    </row>
    <row r="22" spans="1:2" ht="42.75" x14ac:dyDescent="0.2">
      <c r="A22" s="316" t="s">
        <v>282</v>
      </c>
      <c r="B22" s="328" t="s">
        <v>283</v>
      </c>
    </row>
    <row r="23" spans="1:2" ht="99.75" x14ac:dyDescent="0.2">
      <c r="A23" s="316" t="s">
        <v>138</v>
      </c>
      <c r="B23" s="328" t="s">
        <v>313</v>
      </c>
    </row>
    <row r="24" spans="1:2" ht="42.75" x14ac:dyDescent="0.2">
      <c r="A24" s="316" t="s">
        <v>57</v>
      </c>
      <c r="B24" s="328" t="s">
        <v>81</v>
      </c>
    </row>
    <row r="25" spans="1:2" ht="42.75" x14ac:dyDescent="0.2">
      <c r="A25" s="316" t="s">
        <v>59</v>
      </c>
      <c r="B25" s="333" t="s">
        <v>60</v>
      </c>
    </row>
    <row r="26" spans="1:2" ht="85.5" x14ac:dyDescent="0.2">
      <c r="A26" s="316" t="s">
        <v>49</v>
      </c>
      <c r="B26" s="328" t="s">
        <v>367</v>
      </c>
    </row>
    <row r="27" spans="1:2" ht="28.5" x14ac:dyDescent="0.2">
      <c r="A27" s="316" t="s">
        <v>307</v>
      </c>
      <c r="B27" s="331" t="s">
        <v>384</v>
      </c>
    </row>
    <row r="28" spans="1:2" ht="14.25" x14ac:dyDescent="0.2">
      <c r="A28" s="316" t="s">
        <v>334</v>
      </c>
      <c r="B28" s="328" t="s">
        <v>335</v>
      </c>
    </row>
    <row r="29" spans="1:2" ht="71.25" x14ac:dyDescent="0.2">
      <c r="A29" s="316" t="s">
        <v>306</v>
      </c>
      <c r="B29" s="328" t="s">
        <v>369</v>
      </c>
    </row>
    <row r="30" spans="1:2" ht="28.5" x14ac:dyDescent="0.2">
      <c r="A30" s="316" t="s">
        <v>301</v>
      </c>
      <c r="B30" s="328" t="s">
        <v>314</v>
      </c>
    </row>
    <row r="31" spans="1:2" ht="57" x14ac:dyDescent="0.2">
      <c r="A31" s="318" t="s">
        <v>219</v>
      </c>
      <c r="B31" s="328" t="s">
        <v>315</v>
      </c>
    </row>
    <row r="32" spans="1:2" ht="42.75" x14ac:dyDescent="0.2">
      <c r="A32" s="315" t="s">
        <v>63</v>
      </c>
      <c r="B32" s="328" t="s">
        <v>65</v>
      </c>
    </row>
    <row r="33" spans="1:2" ht="28.5" x14ac:dyDescent="0.2">
      <c r="A33" s="319" t="s">
        <v>385</v>
      </c>
      <c r="B33" s="328" t="s">
        <v>73</v>
      </c>
    </row>
    <row r="34" spans="1:2" ht="14.25" x14ac:dyDescent="0.2">
      <c r="A34" s="316" t="s">
        <v>30</v>
      </c>
      <c r="B34" s="328" t="s">
        <v>87</v>
      </c>
    </row>
    <row r="35" spans="1:2" ht="14.25" x14ac:dyDescent="0.2">
      <c r="A35" s="320" t="s">
        <v>128</v>
      </c>
      <c r="B35" s="328" t="s">
        <v>316</v>
      </c>
    </row>
    <row r="36" spans="1:2" ht="71.25" x14ac:dyDescent="0.2">
      <c r="A36" s="316" t="s">
        <v>133</v>
      </c>
      <c r="B36" s="328" t="s">
        <v>146</v>
      </c>
    </row>
    <row r="37" spans="1:2" ht="28.5" x14ac:dyDescent="0.2">
      <c r="A37" s="315" t="s">
        <v>147</v>
      </c>
      <c r="B37" s="328" t="s">
        <v>68</v>
      </c>
    </row>
    <row r="38" spans="1:2" ht="57" x14ac:dyDescent="0.2">
      <c r="A38" s="315" t="s">
        <v>169</v>
      </c>
      <c r="B38" s="328" t="s">
        <v>318</v>
      </c>
    </row>
    <row r="39" spans="1:2" ht="57" x14ac:dyDescent="0.2">
      <c r="A39" s="316" t="s">
        <v>285</v>
      </c>
      <c r="B39" s="328" t="s">
        <v>284</v>
      </c>
    </row>
    <row r="40" spans="1:2" ht="85.5" x14ac:dyDescent="0.2">
      <c r="A40" s="316" t="s">
        <v>404</v>
      </c>
      <c r="B40" s="328" t="s">
        <v>418</v>
      </c>
    </row>
    <row r="41" spans="1:2" ht="71.25" x14ac:dyDescent="0.2">
      <c r="A41" s="316" t="s">
        <v>319</v>
      </c>
      <c r="B41" s="328" t="s">
        <v>379</v>
      </c>
    </row>
    <row r="42" spans="1:2" ht="57" x14ac:dyDescent="0.2">
      <c r="A42" s="315" t="s">
        <v>167</v>
      </c>
      <c r="B42" s="328" t="s">
        <v>168</v>
      </c>
    </row>
    <row r="43" spans="1:2" ht="85.5" x14ac:dyDescent="0.2">
      <c r="A43" s="316" t="s">
        <v>303</v>
      </c>
      <c r="B43" s="328" t="s">
        <v>380</v>
      </c>
    </row>
    <row r="44" spans="1:2" ht="42.75" x14ac:dyDescent="0.2">
      <c r="A44" s="316" t="s">
        <v>172</v>
      </c>
      <c r="B44" s="328" t="s">
        <v>185</v>
      </c>
    </row>
    <row r="45" spans="1:2" ht="57" x14ac:dyDescent="0.2">
      <c r="A45" s="316" t="s">
        <v>11</v>
      </c>
      <c r="B45" s="328" t="s">
        <v>288</v>
      </c>
    </row>
    <row r="46" spans="1:2" ht="14.25" x14ac:dyDescent="0.2">
      <c r="A46" s="319" t="s">
        <v>321</v>
      </c>
      <c r="B46" s="328" t="s">
        <v>322</v>
      </c>
    </row>
    <row r="47" spans="1:2" ht="28.5" x14ac:dyDescent="0.2">
      <c r="A47" s="316" t="s">
        <v>350</v>
      </c>
      <c r="B47" s="328" t="s">
        <v>351</v>
      </c>
    </row>
    <row r="48" spans="1:2" ht="14.25" x14ac:dyDescent="0.2">
      <c r="A48" s="319" t="s">
        <v>158</v>
      </c>
      <c r="B48" s="328" t="s">
        <v>159</v>
      </c>
    </row>
    <row r="49" spans="1:2" ht="42.75" x14ac:dyDescent="0.2">
      <c r="A49" s="316" t="s">
        <v>35</v>
      </c>
      <c r="B49" s="328" t="s">
        <v>161</v>
      </c>
    </row>
    <row r="50" spans="1:2" ht="14.25" x14ac:dyDescent="0.2">
      <c r="A50" s="318" t="s">
        <v>278</v>
      </c>
      <c r="B50" s="328" t="s">
        <v>296</v>
      </c>
    </row>
    <row r="51" spans="1:2" ht="57" x14ac:dyDescent="0.2">
      <c r="A51" s="316" t="s">
        <v>52</v>
      </c>
      <c r="B51" s="328" t="s">
        <v>152</v>
      </c>
    </row>
    <row r="52" spans="1:2" ht="42.75" x14ac:dyDescent="0.2">
      <c r="A52" s="320" t="s">
        <v>66</v>
      </c>
      <c r="B52" s="328" t="s">
        <v>67</v>
      </c>
    </row>
    <row r="53" spans="1:2" ht="42.75" x14ac:dyDescent="0.2">
      <c r="A53" s="320" t="s">
        <v>192</v>
      </c>
      <c r="B53" s="328" t="s">
        <v>330</v>
      </c>
    </row>
    <row r="54" spans="1:2" ht="42.75" x14ac:dyDescent="0.2">
      <c r="A54" s="321" t="s">
        <v>141</v>
      </c>
      <c r="B54" s="328" t="s">
        <v>83</v>
      </c>
    </row>
    <row r="55" spans="1:2" ht="42.75" x14ac:dyDescent="0.2">
      <c r="A55" s="316" t="s">
        <v>160</v>
      </c>
      <c r="B55" s="328" t="s">
        <v>162</v>
      </c>
    </row>
    <row r="56" spans="1:2" ht="57" x14ac:dyDescent="0.2">
      <c r="A56" s="316" t="s">
        <v>61</v>
      </c>
      <c r="B56" s="328" t="s">
        <v>324</v>
      </c>
    </row>
    <row r="57" spans="1:2" ht="14.25" x14ac:dyDescent="0.2">
      <c r="A57" s="316" t="s">
        <v>0</v>
      </c>
      <c r="B57" s="328" t="s">
        <v>386</v>
      </c>
    </row>
    <row r="58" spans="1:2" ht="42.75" x14ac:dyDescent="0.2">
      <c r="A58" s="320" t="s">
        <v>74</v>
      </c>
      <c r="B58" s="328" t="s">
        <v>85</v>
      </c>
    </row>
    <row r="59" spans="1:2" ht="57" x14ac:dyDescent="0.2">
      <c r="A59" s="316" t="s">
        <v>13</v>
      </c>
      <c r="B59" s="328" t="s">
        <v>286</v>
      </c>
    </row>
    <row r="60" spans="1:2" ht="28.5" x14ac:dyDescent="0.2">
      <c r="A60" s="340" t="s">
        <v>387</v>
      </c>
      <c r="B60" s="341" t="s">
        <v>388</v>
      </c>
    </row>
    <row r="61" spans="1:2" ht="28.5" x14ac:dyDescent="0.2">
      <c r="A61" s="315" t="s">
        <v>105</v>
      </c>
      <c r="B61" s="328" t="s">
        <v>104</v>
      </c>
    </row>
    <row r="62" spans="1:2" ht="42.75" x14ac:dyDescent="0.2">
      <c r="A62" s="316" t="s">
        <v>137</v>
      </c>
      <c r="B62" s="328" t="s">
        <v>325</v>
      </c>
    </row>
    <row r="63" spans="1:2" ht="14.25" x14ac:dyDescent="0.2">
      <c r="A63" s="316" t="s">
        <v>275</v>
      </c>
      <c r="B63" s="328" t="s">
        <v>317</v>
      </c>
    </row>
    <row r="64" spans="1:2" ht="85.5" x14ac:dyDescent="0.2">
      <c r="A64" s="315" t="s">
        <v>109</v>
      </c>
      <c r="B64" s="328" t="s">
        <v>419</v>
      </c>
    </row>
    <row r="65" spans="1:2" ht="128.25" x14ac:dyDescent="0.2">
      <c r="A65" s="316" t="s">
        <v>84</v>
      </c>
      <c r="B65" s="328" t="s">
        <v>381</v>
      </c>
    </row>
    <row r="66" spans="1:2" ht="156.75" x14ac:dyDescent="0.2">
      <c r="A66" s="320" t="s">
        <v>34</v>
      </c>
      <c r="B66" s="328" t="s">
        <v>355</v>
      </c>
    </row>
    <row r="67" spans="1:2" ht="199.5" x14ac:dyDescent="0.2">
      <c r="A67" s="322" t="s">
        <v>290</v>
      </c>
      <c r="B67" s="328" t="s">
        <v>291</v>
      </c>
    </row>
    <row r="68" spans="1:2" ht="14.25" x14ac:dyDescent="0.2">
      <c r="A68" s="325" t="s">
        <v>376</v>
      </c>
      <c r="B68" s="328" t="s">
        <v>377</v>
      </c>
    </row>
    <row r="69" spans="1:2" ht="57" x14ac:dyDescent="0.2">
      <c r="A69" s="323" t="s">
        <v>64</v>
      </c>
      <c r="B69" s="328" t="s">
        <v>86</v>
      </c>
    </row>
    <row r="70" spans="1:2" ht="114" x14ac:dyDescent="0.2">
      <c r="A70" s="316" t="s">
        <v>408</v>
      </c>
      <c r="B70" s="328" t="s">
        <v>409</v>
      </c>
    </row>
    <row r="71" spans="1:2" ht="28.5" x14ac:dyDescent="0.2">
      <c r="A71" s="316" t="s">
        <v>304</v>
      </c>
      <c r="B71" s="328" t="s">
        <v>305</v>
      </c>
    </row>
    <row r="72" spans="1:2" ht="71.25" x14ac:dyDescent="0.2">
      <c r="A72" s="320" t="s">
        <v>125</v>
      </c>
      <c r="B72" s="328" t="s">
        <v>412</v>
      </c>
    </row>
    <row r="73" spans="1:2" ht="42.75" x14ac:dyDescent="0.2">
      <c r="A73" s="316" t="s">
        <v>17</v>
      </c>
      <c r="B73" s="328" t="s">
        <v>370</v>
      </c>
    </row>
    <row r="74" spans="1:2" ht="85.5" x14ac:dyDescent="0.2">
      <c r="A74" s="316" t="s">
        <v>298</v>
      </c>
      <c r="B74" s="328" t="s">
        <v>309</v>
      </c>
    </row>
    <row r="75" spans="1:2" ht="57" x14ac:dyDescent="0.2">
      <c r="A75" s="316" t="s">
        <v>356</v>
      </c>
      <c r="B75" s="328" t="s">
        <v>357</v>
      </c>
    </row>
    <row r="76" spans="1:2" ht="14.25" x14ac:dyDescent="0.2">
      <c r="A76" s="318" t="s">
        <v>279</v>
      </c>
      <c r="B76" s="114" t="s">
        <v>297</v>
      </c>
    </row>
    <row r="77" spans="1:2" ht="99.75" x14ac:dyDescent="0.2">
      <c r="A77" s="315" t="s">
        <v>311</v>
      </c>
      <c r="B77" s="328" t="s">
        <v>164</v>
      </c>
    </row>
    <row r="78" spans="1:2" ht="28.5" x14ac:dyDescent="0.2">
      <c r="A78" s="315" t="s">
        <v>151</v>
      </c>
      <c r="B78" s="328" t="s">
        <v>69</v>
      </c>
    </row>
    <row r="79" spans="1:2" ht="42.75" x14ac:dyDescent="0.2">
      <c r="A79" s="316" t="s">
        <v>136</v>
      </c>
      <c r="B79" s="328" t="s">
        <v>70</v>
      </c>
    </row>
    <row r="80" spans="1:2" ht="28.5" x14ac:dyDescent="0.2">
      <c r="A80" s="319" t="s">
        <v>323</v>
      </c>
      <c r="B80" s="328" t="s">
        <v>352</v>
      </c>
    </row>
    <row r="81" spans="1:2" ht="57" x14ac:dyDescent="0.2">
      <c r="A81" s="316" t="s">
        <v>55</v>
      </c>
      <c r="B81" s="328" t="s">
        <v>56</v>
      </c>
    </row>
    <row r="82" spans="1:2" ht="185.25" x14ac:dyDescent="0.2">
      <c r="A82" s="324" t="s">
        <v>231</v>
      </c>
      <c r="B82" s="328" t="s">
        <v>397</v>
      </c>
    </row>
    <row r="83" spans="1:2" ht="114" x14ac:dyDescent="0.2">
      <c r="A83" s="316" t="s">
        <v>45</v>
      </c>
      <c r="B83" s="328" t="s">
        <v>170</v>
      </c>
    </row>
    <row r="84" spans="1:2" ht="114" x14ac:dyDescent="0.2">
      <c r="A84" s="316" t="s">
        <v>337</v>
      </c>
      <c r="B84" s="328" t="s">
        <v>382</v>
      </c>
    </row>
    <row r="85" spans="1:2" ht="14.25" x14ac:dyDescent="0.2">
      <c r="A85" s="318" t="s">
        <v>299</v>
      </c>
      <c r="B85" s="328" t="s">
        <v>300</v>
      </c>
    </row>
    <row r="86" spans="1:2" ht="71.25" x14ac:dyDescent="0.2">
      <c r="A86" s="318" t="s">
        <v>223</v>
      </c>
      <c r="B86" s="328" t="s">
        <v>302</v>
      </c>
    </row>
    <row r="87" spans="1:2" ht="28.5" x14ac:dyDescent="0.2">
      <c r="A87" s="315" t="s">
        <v>308</v>
      </c>
      <c r="B87" s="328" t="s">
        <v>112</v>
      </c>
    </row>
    <row r="88" spans="1:2" ht="71.25" x14ac:dyDescent="0.2">
      <c r="A88" s="315" t="s">
        <v>79</v>
      </c>
      <c r="B88" s="328" t="s">
        <v>155</v>
      </c>
    </row>
    <row r="89" spans="1:2" ht="42.75" x14ac:dyDescent="0.2">
      <c r="A89" s="434" t="s">
        <v>416</v>
      </c>
      <c r="B89" s="328" t="s">
        <v>422</v>
      </c>
    </row>
    <row r="90" spans="1:2" ht="28.5" x14ac:dyDescent="0.2">
      <c r="A90" s="316" t="s">
        <v>139</v>
      </c>
      <c r="B90" s="328" t="s">
        <v>140</v>
      </c>
    </row>
    <row r="91" spans="1:2" ht="28.5" x14ac:dyDescent="0.2">
      <c r="A91" s="315" t="s">
        <v>47</v>
      </c>
      <c r="B91" s="328" t="s">
        <v>89</v>
      </c>
    </row>
    <row r="92" spans="1:2" ht="14.25" x14ac:dyDescent="0.2">
      <c r="A92" s="315" t="s">
        <v>48</v>
      </c>
      <c r="B92" s="328" t="s">
        <v>82</v>
      </c>
    </row>
    <row r="93" spans="1:2" ht="42.75" x14ac:dyDescent="0.2">
      <c r="A93" s="317" t="s">
        <v>280</v>
      </c>
      <c r="B93" s="328" t="s">
        <v>389</v>
      </c>
    </row>
    <row r="94" spans="1:2" ht="42.75" x14ac:dyDescent="0.2">
      <c r="A94" s="321" t="s">
        <v>342</v>
      </c>
      <c r="B94" s="328" t="s">
        <v>343</v>
      </c>
    </row>
    <row r="95" spans="1:2" ht="128.25" x14ac:dyDescent="0.2">
      <c r="A95" s="317" t="s">
        <v>126</v>
      </c>
      <c r="B95" s="328" t="s">
        <v>392</v>
      </c>
    </row>
    <row r="96" spans="1:2" ht="28.5" x14ac:dyDescent="0.2">
      <c r="A96" s="316" t="s">
        <v>62</v>
      </c>
      <c r="B96" s="328" t="s">
        <v>331</v>
      </c>
    </row>
    <row r="97" spans="1:2" ht="99.75" x14ac:dyDescent="0.2">
      <c r="A97" s="316" t="s">
        <v>135</v>
      </c>
      <c r="B97" s="328" t="s">
        <v>148</v>
      </c>
    </row>
    <row r="98" spans="1:2" ht="28.5" x14ac:dyDescent="0.2">
      <c r="A98" s="315" t="s">
        <v>149</v>
      </c>
      <c r="B98" s="328" t="s">
        <v>150</v>
      </c>
    </row>
    <row r="99" spans="1:2" ht="42.75" x14ac:dyDescent="0.2">
      <c r="A99" s="317" t="s">
        <v>72</v>
      </c>
      <c r="B99" s="328" t="s">
        <v>142</v>
      </c>
    </row>
    <row r="100" spans="1:2" ht="85.5" x14ac:dyDescent="0.2">
      <c r="A100" s="316" t="s">
        <v>58</v>
      </c>
      <c r="B100" s="328" t="s">
        <v>153</v>
      </c>
    </row>
    <row r="101" spans="1:2" ht="28.5" x14ac:dyDescent="0.2">
      <c r="A101" s="318" t="s">
        <v>293</v>
      </c>
      <c r="B101" s="328" t="s">
        <v>294</v>
      </c>
    </row>
    <row r="102" spans="1:2" ht="57" x14ac:dyDescent="0.2">
      <c r="A102" s="316" t="s">
        <v>401</v>
      </c>
      <c r="B102" s="328" t="s">
        <v>402</v>
      </c>
    </row>
    <row r="103" spans="1:2" ht="128.25" x14ac:dyDescent="0.2">
      <c r="A103" s="315" t="s">
        <v>44</v>
      </c>
      <c r="B103" s="328" t="s">
        <v>332</v>
      </c>
    </row>
    <row r="104" spans="1:2" ht="71.25" x14ac:dyDescent="0.2">
      <c r="A104" s="317" t="s">
        <v>166</v>
      </c>
      <c r="B104" s="333" t="s">
        <v>436</v>
      </c>
    </row>
    <row r="105" spans="1:2" ht="114" x14ac:dyDescent="0.2">
      <c r="A105" s="325" t="s">
        <v>340</v>
      </c>
      <c r="B105" s="331" t="s">
        <v>341</v>
      </c>
    </row>
    <row r="106" spans="1:2" ht="114" x14ac:dyDescent="0.2">
      <c r="A106" s="316" t="s">
        <v>156</v>
      </c>
      <c r="B106" s="328" t="s">
        <v>157</v>
      </c>
    </row>
    <row r="107" spans="1:2" ht="28.5" x14ac:dyDescent="0.2">
      <c r="A107" s="326" t="s">
        <v>53</v>
      </c>
      <c r="B107" s="328" t="s">
        <v>54</v>
      </c>
    </row>
    <row r="108" spans="1:2" ht="42.75" x14ac:dyDescent="0.2">
      <c r="A108" s="316" t="s">
        <v>50</v>
      </c>
      <c r="B108" s="328" t="s">
        <v>80</v>
      </c>
    </row>
    <row r="109" spans="1:2" ht="42.75" x14ac:dyDescent="0.2">
      <c r="A109" s="316" t="s">
        <v>144</v>
      </c>
      <c r="B109" s="328" t="s">
        <v>333</v>
      </c>
    </row>
    <row r="110" spans="1:2" ht="28.5" x14ac:dyDescent="0.2">
      <c r="A110" s="316" t="s">
        <v>326</v>
      </c>
      <c r="B110" s="328" t="s">
        <v>327</v>
      </c>
    </row>
    <row r="111" spans="1:2" ht="14.25" x14ac:dyDescent="0.2">
      <c r="A111" s="316" t="s">
        <v>328</v>
      </c>
      <c r="B111" s="328" t="s">
        <v>329</v>
      </c>
    </row>
    <row r="112" spans="1:2" ht="71.25" x14ac:dyDescent="0.2">
      <c r="A112" s="321" t="s">
        <v>289</v>
      </c>
      <c r="B112" s="328" t="s">
        <v>347</v>
      </c>
    </row>
    <row r="113" spans="1:2" ht="99.75" x14ac:dyDescent="0.2">
      <c r="A113" s="316" t="s">
        <v>336</v>
      </c>
      <c r="B113" s="328" t="s">
        <v>383</v>
      </c>
    </row>
    <row r="114" spans="1:2" ht="14.25" x14ac:dyDescent="0.2">
      <c r="A114" s="316" t="s">
        <v>78</v>
      </c>
      <c r="B114" s="328" t="s">
        <v>71</v>
      </c>
    </row>
    <row r="115" spans="1:2" ht="28.5" x14ac:dyDescent="0.2">
      <c r="A115" s="316" t="s">
        <v>129</v>
      </c>
      <c r="B115" s="328" t="s">
        <v>403</v>
      </c>
    </row>
    <row r="116" spans="1:2" ht="42.75" x14ac:dyDescent="0.2">
      <c r="A116" s="316" t="s">
        <v>295</v>
      </c>
      <c r="B116" s="328" t="s">
        <v>349</v>
      </c>
    </row>
    <row r="117" spans="1:2" ht="71.25" x14ac:dyDescent="0.2">
      <c r="A117" s="320" t="s">
        <v>77</v>
      </c>
      <c r="B117" s="328" t="s">
        <v>90</v>
      </c>
    </row>
    <row r="118" spans="1:2" ht="71.25" x14ac:dyDescent="0.2">
      <c r="A118" s="316" t="s">
        <v>115</v>
      </c>
      <c r="B118" s="328" t="s">
        <v>154</v>
      </c>
    </row>
    <row r="119" spans="1:2" ht="99.75" x14ac:dyDescent="0.2">
      <c r="A119" s="317" t="s">
        <v>165</v>
      </c>
      <c r="B119" s="328" t="s">
        <v>390</v>
      </c>
    </row>
    <row r="120" spans="1:2" ht="71.25" x14ac:dyDescent="0.2">
      <c r="A120" s="315" t="s">
        <v>110</v>
      </c>
      <c r="B120" s="328" t="s">
        <v>114</v>
      </c>
    </row>
    <row r="121" spans="1:2" ht="42.75" x14ac:dyDescent="0.2">
      <c r="A121" s="319" t="s">
        <v>27</v>
      </c>
      <c r="B121" s="328" t="s">
        <v>88</v>
      </c>
    </row>
    <row r="122" spans="1:2" ht="114" x14ac:dyDescent="0.2">
      <c r="A122" s="316" t="s">
        <v>12</v>
      </c>
      <c r="B122" s="328" t="s">
        <v>391</v>
      </c>
    </row>
    <row r="123" spans="1:2" ht="71.25" x14ac:dyDescent="0.2">
      <c r="A123" s="319" t="s">
        <v>103</v>
      </c>
      <c r="B123" s="328" t="s">
        <v>393</v>
      </c>
    </row>
    <row r="124" spans="1:2" ht="71.25" x14ac:dyDescent="0.2">
      <c r="A124" s="319" t="s">
        <v>102</v>
      </c>
      <c r="B124" s="328" t="s">
        <v>407</v>
      </c>
    </row>
    <row r="125" spans="1:2" ht="28.5" x14ac:dyDescent="0.2">
      <c r="A125" s="316" t="s">
        <v>134</v>
      </c>
      <c r="B125" s="328" t="s">
        <v>281</v>
      </c>
    </row>
    <row r="126" spans="1:2" ht="42.75" x14ac:dyDescent="0.2">
      <c r="A126" s="315" t="s">
        <v>107</v>
      </c>
      <c r="B126" s="328" t="s">
        <v>113</v>
      </c>
    </row>
    <row r="127" spans="1:2" s="375" customFormat="1" ht="114" x14ac:dyDescent="0.2">
      <c r="A127" s="316" t="s">
        <v>374</v>
      </c>
      <c r="B127" s="328" t="s">
        <v>375</v>
      </c>
    </row>
    <row r="128" spans="1:2" s="375" customFormat="1" ht="14.25" x14ac:dyDescent="0.2">
      <c r="A128" s="327" t="s">
        <v>213</v>
      </c>
      <c r="B128" s="328" t="s">
        <v>292</v>
      </c>
    </row>
    <row r="129" spans="1:2" ht="71.25" x14ac:dyDescent="0.2">
      <c r="A129" s="316" t="s">
        <v>29</v>
      </c>
      <c r="B129" s="328" t="s">
        <v>163</v>
      </c>
    </row>
    <row r="130" spans="1:2" ht="14.25" x14ac:dyDescent="0.2">
      <c r="B130" s="228"/>
    </row>
  </sheetData>
  <sortState xmlns:xlrd2="http://schemas.microsoft.com/office/spreadsheetml/2017/richdata2" ref="A2:B119">
    <sortCondition ref="A1:A119"/>
  </sortState>
  <phoneticPr fontId="33" type="noConversion"/>
  <pageMargins left="0.70866141732283472" right="0.70866141732283472" top="0.74803149606299213" bottom="0.74803149606299213" header="0.31496062992125984" footer="0.31496062992125984"/>
  <pageSetup paperSize="9" scale="77" orientation="landscape" r:id="rId1"/>
  <headerFooter>
    <oddFooter>&amp;C&amp;P</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BE5E6-CE3E-41F9-9A4D-C5B016DB3F64}">
  <sheetPr codeName="Taul2"/>
  <dimension ref="A1:I221"/>
  <sheetViews>
    <sheetView showGridLines="0" zoomScale="80" zoomScaleNormal="80" workbookViewId="0">
      <pane xSplit="1" ySplit="3" topLeftCell="B4" activePane="bottomRight" state="frozen"/>
      <selection pane="topRight" activeCell="B1" sqref="B1"/>
      <selection pane="bottomLeft" activeCell="A4" sqref="A4"/>
      <selection pane="bottomRight" activeCell="B9" sqref="B9"/>
    </sheetView>
  </sheetViews>
  <sheetFormatPr defaultColWidth="8.69921875" defaultRowHeight="14.25" x14ac:dyDescent="0.2"/>
  <cols>
    <col min="1" max="1" width="55.59765625" style="56" customWidth="1"/>
    <col min="2" max="2" width="28.59765625" style="41" customWidth="1"/>
    <col min="3" max="3" width="9.5" style="41" customWidth="1"/>
    <col min="4" max="4" width="28.59765625" style="92" customWidth="1"/>
    <col min="5" max="5" width="9.5" style="40" customWidth="1"/>
    <col min="6" max="6" width="31.5" style="1" customWidth="1"/>
    <col min="7" max="7" width="8.69921875" style="6"/>
    <col min="8" max="8" width="31.5" style="6" customWidth="1"/>
    <col min="9" max="16384" width="8.69921875" style="6"/>
  </cols>
  <sheetData>
    <row r="1" spans="1:9" s="5" customFormat="1" ht="98.45" customHeight="1" thickBot="1" x14ac:dyDescent="0.25">
      <c r="A1" s="186" t="s">
        <v>228</v>
      </c>
      <c r="B1" s="25"/>
      <c r="C1" s="26"/>
      <c r="D1" s="27"/>
      <c r="E1" s="28"/>
      <c r="F1" s="4"/>
    </row>
    <row r="2" spans="1:9" s="229" customFormat="1" ht="65.45" customHeight="1" thickBot="1" x14ac:dyDescent="0.3">
      <c r="A2" s="240" t="s">
        <v>174</v>
      </c>
      <c r="B2" s="243" t="s">
        <v>179</v>
      </c>
      <c r="C2" s="244"/>
      <c r="D2" s="245" t="s">
        <v>180</v>
      </c>
      <c r="E2" s="246"/>
      <c r="F2" s="247" t="s">
        <v>346</v>
      </c>
      <c r="G2" s="246"/>
      <c r="H2" s="247" t="s">
        <v>346</v>
      </c>
      <c r="I2" s="246"/>
    </row>
    <row r="3" spans="1:9" s="295" customFormat="1" ht="53.45" customHeight="1" thickTop="1" x14ac:dyDescent="0.2">
      <c r="A3" s="29"/>
      <c r="B3" s="344"/>
      <c r="C3" s="345"/>
      <c r="D3" s="346"/>
      <c r="E3" s="347"/>
      <c r="F3" s="348"/>
      <c r="G3" s="347"/>
      <c r="H3" s="348"/>
      <c r="I3" s="347"/>
    </row>
    <row r="4" spans="1:9" s="229" customFormat="1" ht="31.15" customHeight="1" x14ac:dyDescent="0.2">
      <c r="A4" s="241" t="s">
        <v>178</v>
      </c>
      <c r="B4" s="260" t="s">
        <v>99</v>
      </c>
      <c r="C4" s="261"/>
      <c r="D4" s="262" t="s">
        <v>99</v>
      </c>
      <c r="E4" s="263"/>
      <c r="F4" s="264" t="s">
        <v>99</v>
      </c>
      <c r="G4" s="263"/>
      <c r="H4" s="264" t="s">
        <v>99</v>
      </c>
      <c r="I4" s="263"/>
    </row>
    <row r="5" spans="1:9" s="229" customFormat="1" ht="33" customHeight="1" x14ac:dyDescent="0.2">
      <c r="A5" s="29"/>
      <c r="B5" s="248" t="s">
        <v>173</v>
      </c>
      <c r="C5" s="334"/>
      <c r="D5" s="253" t="s">
        <v>173</v>
      </c>
      <c r="E5" s="335"/>
      <c r="F5" s="258" t="s">
        <v>344</v>
      </c>
      <c r="G5" s="335"/>
      <c r="H5" s="258" t="s">
        <v>344</v>
      </c>
      <c r="I5" s="254"/>
    </row>
    <row r="6" spans="1:9" s="229" customFormat="1" ht="32.65" customHeight="1" x14ac:dyDescent="0.2">
      <c r="A6" s="241" t="s">
        <v>177</v>
      </c>
      <c r="B6" s="22"/>
      <c r="C6" s="310"/>
      <c r="D6" s="230"/>
      <c r="E6" s="311"/>
      <c r="F6" s="9"/>
      <c r="G6" s="311"/>
      <c r="H6" s="9"/>
      <c r="I6" s="311"/>
    </row>
    <row r="7" spans="1:9" s="229" customFormat="1" ht="31.9" customHeight="1" thickBot="1" x14ac:dyDescent="0.25">
      <c r="A7" s="30"/>
      <c r="B7" s="252" t="s">
        <v>181</v>
      </c>
      <c r="C7" s="336"/>
      <c r="D7" s="257" t="s">
        <v>181</v>
      </c>
      <c r="E7" s="337"/>
      <c r="F7" s="259" t="s">
        <v>181</v>
      </c>
      <c r="G7" s="337"/>
      <c r="H7" s="259" t="s">
        <v>181</v>
      </c>
      <c r="I7" s="255"/>
    </row>
    <row r="8" spans="1:9" s="229" customFormat="1" ht="32.65" customHeight="1" thickBot="1" x14ac:dyDescent="0.25">
      <c r="A8" s="241" t="s">
        <v>175</v>
      </c>
      <c r="B8" s="23"/>
      <c r="C8" s="312"/>
      <c r="D8" s="20"/>
      <c r="E8" s="313"/>
      <c r="F8" s="231"/>
      <c r="G8" s="313"/>
      <c r="H8" s="231"/>
      <c r="I8" s="313"/>
    </row>
    <row r="9" spans="1:9" s="229" customFormat="1" ht="31.5" customHeight="1" x14ac:dyDescent="0.2">
      <c r="A9" s="31"/>
      <c r="B9" s="202" t="s">
        <v>100</v>
      </c>
      <c r="C9" s="32"/>
      <c r="D9" s="203" t="s">
        <v>100</v>
      </c>
      <c r="E9" s="33"/>
      <c r="F9" s="232" t="s">
        <v>100</v>
      </c>
      <c r="G9" s="33"/>
      <c r="H9" s="232" t="s">
        <v>100</v>
      </c>
      <c r="I9" s="33"/>
    </row>
    <row r="10" spans="1:9" s="229" customFormat="1" ht="33" customHeight="1" thickBot="1" x14ac:dyDescent="0.25">
      <c r="A10" s="242" t="s">
        <v>176</v>
      </c>
      <c r="B10" s="34" t="s">
        <v>173</v>
      </c>
      <c r="C10" s="338"/>
      <c r="D10" s="35" t="s">
        <v>173</v>
      </c>
      <c r="E10" s="339"/>
      <c r="F10" s="35" t="s">
        <v>173</v>
      </c>
      <c r="G10" s="339"/>
      <c r="H10" s="35" t="s">
        <v>173</v>
      </c>
      <c r="I10" s="234"/>
    </row>
    <row r="11" spans="1:9" s="229" customFormat="1" ht="32.65" customHeight="1" thickBot="1" x14ac:dyDescent="0.25">
      <c r="A11" s="36"/>
      <c r="B11" s="24"/>
      <c r="C11" s="37"/>
      <c r="D11" s="21"/>
      <c r="E11" s="38"/>
      <c r="F11" s="235"/>
      <c r="G11" s="38"/>
      <c r="H11" s="235"/>
      <c r="I11" s="38"/>
    </row>
    <row r="12" spans="1:9" s="7" customFormat="1" ht="85.9" customHeight="1" x14ac:dyDescent="0.2">
      <c r="A12" s="193" t="s">
        <v>277</v>
      </c>
      <c r="B12"/>
      <c r="C12" s="39"/>
      <c r="D12" s="39"/>
      <c r="E12" s="40"/>
      <c r="F12" s="3"/>
    </row>
    <row r="13" spans="1:9" s="7" customFormat="1" ht="80.45" customHeight="1" thickBot="1" x14ac:dyDescent="0.3">
      <c r="A13" s="205" t="s">
        <v>84</v>
      </c>
      <c r="B13" s="238" t="str">
        <f>IF(B3="","",(B3))</f>
        <v/>
      </c>
      <c r="C13" s="204" t="s">
        <v>276</v>
      </c>
      <c r="D13" s="238" t="str">
        <f>IF(D3="","",(D3))</f>
        <v/>
      </c>
      <c r="E13" s="204" t="s">
        <v>276</v>
      </c>
      <c r="F13" s="238" t="str">
        <f>IF(F3="","",(F3))</f>
        <v/>
      </c>
      <c r="G13" s="204" t="s">
        <v>276</v>
      </c>
      <c r="H13" s="238" t="str">
        <f>IF(H3="","",(H3))</f>
        <v/>
      </c>
      <c r="I13" s="204" t="s">
        <v>276</v>
      </c>
    </row>
    <row r="14" spans="1:9" s="10" customFormat="1" ht="33" customHeight="1" thickTop="1" x14ac:dyDescent="0.2">
      <c r="A14" s="141" t="s">
        <v>186</v>
      </c>
      <c r="B14" s="53"/>
      <c r="C14" s="43" t="str">
        <f>IF(B14="","",IF(B14=0,"",(B14/B$6/$A$11)))</f>
        <v/>
      </c>
      <c r="D14" s="53"/>
      <c r="E14" s="44" t="str">
        <f>IF(D14="","",IF(D14=0,"",(D14/D$6/$A$11)))</f>
        <v/>
      </c>
      <c r="F14" s="53"/>
      <c r="G14" s="44" t="str">
        <f>IF(F14="","",IF(F14=0,"",(F14/F$6/$A$11)))</f>
        <v/>
      </c>
      <c r="H14" s="53"/>
      <c r="I14" s="44" t="str">
        <f>IF(H14="","",IF(H14=0,"",(H14/H$6/$A$11)))</f>
        <v/>
      </c>
    </row>
    <row r="15" spans="1:9" s="10" customFormat="1" ht="38.450000000000003" customHeight="1" x14ac:dyDescent="0.2">
      <c r="A15" s="141" t="s">
        <v>187</v>
      </c>
      <c r="B15" s="44">
        <f>B18+B19+B64+B82</f>
        <v>0</v>
      </c>
      <c r="C15" s="43" t="str">
        <f>IF(B15="","",IF(B15=0,"",(B15/B$6/$A$11)))</f>
        <v/>
      </c>
      <c r="D15" s="44">
        <f>D18+D19+D64+D82</f>
        <v>0</v>
      </c>
      <c r="E15" s="44" t="str">
        <f>IF(D15="","",IF(D15=0,"",(D15/D$6/$A$11)))</f>
        <v/>
      </c>
      <c r="F15" s="44">
        <f>F18+F19+F64+F82</f>
        <v>0</v>
      </c>
      <c r="G15" s="44" t="str">
        <f>IF(F15="","",IF(F15=0,"",(F15/F$6/$A$11)))</f>
        <v/>
      </c>
      <c r="H15" s="44">
        <f>H18+H19+H64+H82</f>
        <v>0</v>
      </c>
      <c r="I15" s="44" t="str">
        <f>IF(H15="","",IF(H15=0,"",(H15/H$6/$A$11)))</f>
        <v/>
      </c>
    </row>
    <row r="16" spans="1:9" s="10" customFormat="1" ht="25.15" customHeight="1" x14ac:dyDescent="0.2">
      <c r="A16" s="142" t="s">
        <v>188</v>
      </c>
      <c r="B16" s="46" t="e">
        <f>B15/B14</f>
        <v>#DIV/0!</v>
      </c>
      <c r="C16" s="47"/>
      <c r="D16" s="46" t="e">
        <f>D15/D14</f>
        <v>#DIV/0!</v>
      </c>
      <c r="E16" s="47"/>
      <c r="F16" s="46" t="e">
        <f>F15/F14</f>
        <v>#DIV/0!</v>
      </c>
      <c r="G16" s="47"/>
      <c r="H16" s="46" t="e">
        <f>H15/H14</f>
        <v>#DIV/0!</v>
      </c>
      <c r="I16" s="47"/>
    </row>
    <row r="17" spans="1:9" s="10" customFormat="1" ht="45.6" customHeight="1" thickBot="1" x14ac:dyDescent="0.3">
      <c r="A17" s="146" t="s">
        <v>130</v>
      </c>
      <c r="B17" s="48"/>
      <c r="C17" s="48"/>
      <c r="D17" s="48"/>
      <c r="E17" s="48"/>
      <c r="F17" s="48"/>
      <c r="G17" s="48"/>
      <c r="H17" s="48"/>
      <c r="I17" s="48"/>
    </row>
    <row r="18" spans="1:9" s="10" customFormat="1" ht="25.15" customHeight="1" thickTop="1" x14ac:dyDescent="0.2">
      <c r="A18" s="276" t="s">
        <v>129</v>
      </c>
      <c r="B18" s="50"/>
      <c r="C18" s="43" t="str">
        <f>IF(B18="","",IF(B18=0,"",(B18/B$6/$A$11)))</f>
        <v/>
      </c>
      <c r="D18" s="50"/>
      <c r="E18" s="44" t="str">
        <f>IF(D18="","",IF(D18=0,"",(D18/D$6/$A$11)))</f>
        <v/>
      </c>
      <c r="F18" s="50"/>
      <c r="G18" s="44" t="str">
        <f>IF(F18="","",IF(F18=0,"",(F18/F$6/$A$11)))</f>
        <v/>
      </c>
      <c r="H18" s="50"/>
      <c r="I18" s="44" t="str">
        <f>IF(H18="","",IF(H18=0,"",(H18/H$6/$A$11)))</f>
        <v/>
      </c>
    </row>
    <row r="19" spans="1:9" s="10" customFormat="1" ht="25.15" customHeight="1" x14ac:dyDescent="0.2">
      <c r="A19" s="208" t="s">
        <v>21</v>
      </c>
      <c r="B19" s="53"/>
      <c r="C19" s="54" t="str">
        <f>IF(B19="","",IF(B19=0,"",(B19/B$6/$A$11)))</f>
        <v/>
      </c>
      <c r="D19" s="53"/>
      <c r="E19" s="54" t="str">
        <f>IF(D19="","",IF(D19=0,"",(D19/D$6/$A$11)))</f>
        <v/>
      </c>
      <c r="F19" s="53"/>
      <c r="G19" s="54" t="str">
        <f>IF(F19="","",IF(F19=0,"",(F19/F$6/$A$11)))</f>
        <v/>
      </c>
      <c r="H19" s="53"/>
      <c r="I19" s="54" t="str">
        <f>IF(H19="","",IF(H19=0,"",(H19/H$6/$A$11)))</f>
        <v/>
      </c>
    </row>
    <row r="20" spans="1:9" s="10" customFormat="1" ht="25.15" customHeight="1" x14ac:dyDescent="0.2">
      <c r="A20" s="208" t="s">
        <v>13</v>
      </c>
      <c r="B20" s="53"/>
      <c r="C20" s="54" t="str">
        <f>IF(B20="","",IF(B20=0,"",(B20/B$6/$A$11)))</f>
        <v/>
      </c>
      <c r="D20" s="53"/>
      <c r="E20" s="54" t="str">
        <f>IF(D20="","",IF(D20=0,"",(D20/D$6/$A$11)))</f>
        <v/>
      </c>
      <c r="F20" s="53"/>
      <c r="G20" s="54" t="str">
        <f>IF(F20="","",IF(F20=0,"",(F20/F$6/$A$11)))</f>
        <v/>
      </c>
      <c r="H20" s="53"/>
      <c r="I20" s="54" t="str">
        <f>IF(H20="","",IF(H20=0,"",(H20/H$6/$A$11)))</f>
        <v/>
      </c>
    </row>
    <row r="21" spans="1:9" s="10" customFormat="1" ht="25.15" customHeight="1" x14ac:dyDescent="0.2">
      <c r="A21" s="208" t="s">
        <v>0</v>
      </c>
      <c r="B21" s="55"/>
      <c r="C21" s="44" t="str">
        <f>IF(B21="","",IF(B21=0,"",(B21/B$6/$A$11)))</f>
        <v/>
      </c>
      <c r="D21" s="55"/>
      <c r="E21" s="54" t="str">
        <f>IF(D21="","",IF(D21=0,"",(D21/D$6/$A$11)))</f>
        <v/>
      </c>
      <c r="F21" s="55"/>
      <c r="G21" s="54" t="str">
        <f>IF(F21="","",IF(F21=0,"",(F21/F$6/$A$11)))</f>
        <v/>
      </c>
      <c r="H21" s="55"/>
      <c r="I21" s="54" t="str">
        <f>IF(H21="","",IF(H21=0,"",(H21/H$6/$A$11)))</f>
        <v/>
      </c>
    </row>
    <row r="22" spans="1:9" ht="27.6" customHeight="1" x14ac:dyDescent="0.2">
      <c r="A22" s="277" t="s">
        <v>189</v>
      </c>
      <c r="B22" s="57"/>
      <c r="C22" s="58"/>
      <c r="D22" s="57"/>
      <c r="E22" s="59"/>
      <c r="F22" s="57"/>
      <c r="G22" s="59"/>
      <c r="H22" s="57"/>
      <c r="I22" s="59"/>
    </row>
    <row r="23" spans="1:9" s="10" customFormat="1" ht="25.15" customHeight="1" x14ac:dyDescent="0.2">
      <c r="A23" s="208" t="s">
        <v>32</v>
      </c>
      <c r="B23" s="53"/>
      <c r="C23" s="54" t="str">
        <f>IF(B23="","",IF(B23=0,"",(B23/B$6/$A$11)))</f>
        <v/>
      </c>
      <c r="D23" s="53"/>
      <c r="E23" s="54" t="str">
        <f>IF(D23="","",IF(D23=0,"",(D23/D$6/$A$11)))</f>
        <v/>
      </c>
      <c r="F23" s="53"/>
      <c r="G23" s="54" t="str">
        <f>IF(F23="","",IF(F23=0,"",(F23/F$6/$A$11)))</f>
        <v/>
      </c>
      <c r="H23" s="53"/>
      <c r="I23" s="54" t="str">
        <f>IF(H23="","",IF(H23=0,"",(H23/H$6/$A$11)))</f>
        <v/>
      </c>
    </row>
    <row r="24" spans="1:9" s="10" customFormat="1" ht="25.15" customHeight="1" x14ac:dyDescent="0.2">
      <c r="A24" s="155" t="s">
        <v>11</v>
      </c>
      <c r="B24" s="50"/>
      <c r="C24" s="54" t="str">
        <f>IF(B24="","",IF(B24=0,"",(B24/B$6/$A$11)))</f>
        <v/>
      </c>
      <c r="D24" s="50"/>
      <c r="E24" s="54" t="str">
        <f>IF(D24="","",IF(D24=0,"",(D24/D$6/$A$11)))</f>
        <v/>
      </c>
      <c r="F24" s="50"/>
      <c r="G24" s="54" t="str">
        <f>IF(F24="","",IF(F24=0,"",(F24/F$6/$A$11)))</f>
        <v/>
      </c>
      <c r="H24" s="50"/>
      <c r="I24" s="54" t="str">
        <f>IF(H24="","",IF(H24=0,"",(H24/H$6/$A$11)))</f>
        <v/>
      </c>
    </row>
    <row r="25" spans="1:9" s="10" customFormat="1" ht="25.15" customHeight="1" x14ac:dyDescent="0.2">
      <c r="A25" s="61" t="s">
        <v>117</v>
      </c>
      <c r="B25" s="62">
        <f>SUM(B18:B24)</f>
        <v>0</v>
      </c>
      <c r="C25" s="44" t="str">
        <f>IF(B25="","",IF(B25=0,"",(B25/B$6/$A$11)))</f>
        <v/>
      </c>
      <c r="D25" s="62">
        <f>SUM(D18:D24)</f>
        <v>0</v>
      </c>
      <c r="E25" s="44" t="str">
        <f>IF(D25="","",IF(D25=0,"",(D25/D$6/$A$11)))</f>
        <v/>
      </c>
      <c r="F25" s="62">
        <f>SUM(F18:F24)</f>
        <v>0</v>
      </c>
      <c r="G25" s="44" t="str">
        <f>IF(F25="","",IF(F25=0,"",(F25/F$6/$A$11)))</f>
        <v/>
      </c>
      <c r="H25" s="62">
        <f>SUM(H18:H24)</f>
        <v>0</v>
      </c>
      <c r="I25" s="44" t="str">
        <f>IF(H25="","",IF(H25=0,"",(H25/H$6/$A$11)))</f>
        <v/>
      </c>
    </row>
    <row r="26" spans="1:9" s="10" customFormat="1" ht="25.15" customHeight="1" x14ac:dyDescent="0.2">
      <c r="A26" s="63" t="s">
        <v>14</v>
      </c>
      <c r="B26" s="41"/>
      <c r="C26" s="64"/>
      <c r="D26" s="41"/>
      <c r="E26" s="64"/>
      <c r="F26" s="41"/>
      <c r="G26" s="64"/>
      <c r="H26" s="41"/>
      <c r="I26" s="64"/>
    </row>
    <row r="27" spans="1:9" s="10" customFormat="1" ht="25.15" customHeight="1" x14ac:dyDescent="0.2">
      <c r="A27" s="208" t="s">
        <v>190</v>
      </c>
      <c r="B27" s="53"/>
      <c r="C27" s="54" t="str">
        <f t="shared" ref="C27:C46" si="0">IF(B27="","",IF(B27=0,"",(B27/B$6/$A$11)))</f>
        <v/>
      </c>
      <c r="D27" s="53"/>
      <c r="E27" s="54" t="str">
        <f t="shared" ref="E27:E46" si="1">IF(D27="","",IF(D27=0,"",(D27/D$6/$A$11)))</f>
        <v/>
      </c>
      <c r="F27" s="53"/>
      <c r="G27" s="54" t="str">
        <f t="shared" ref="G27:G46" si="2">IF(F27="","",IF(F27=0,"",(F27/F$6/$A$11)))</f>
        <v/>
      </c>
      <c r="H27" s="53"/>
      <c r="I27" s="54" t="str">
        <f t="shared" ref="I27:I46" si="3">IF(H27="","",IF(H27=0,"",(H27/H$6/$A$11)))</f>
        <v/>
      </c>
    </row>
    <row r="28" spans="1:9" s="10" customFormat="1" ht="25.15" customHeight="1" x14ac:dyDescent="0.2">
      <c r="A28" s="208" t="s">
        <v>18</v>
      </c>
      <c r="B28" s="53"/>
      <c r="C28" s="54" t="str">
        <f t="shared" si="0"/>
        <v/>
      </c>
      <c r="D28" s="53"/>
      <c r="E28" s="54" t="str">
        <f t="shared" si="1"/>
        <v/>
      </c>
      <c r="F28" s="53"/>
      <c r="G28" s="54" t="str">
        <f t="shared" si="2"/>
        <v/>
      </c>
      <c r="H28" s="53"/>
      <c r="I28" s="54" t="str">
        <f t="shared" si="3"/>
        <v/>
      </c>
    </row>
    <row r="29" spans="1:9" s="10" customFormat="1" ht="25.15" customHeight="1" x14ac:dyDescent="0.2">
      <c r="A29" s="208" t="s">
        <v>1</v>
      </c>
      <c r="B29" s="53"/>
      <c r="C29" s="54" t="str">
        <f t="shared" si="0"/>
        <v/>
      </c>
      <c r="D29" s="53"/>
      <c r="E29" s="54" t="str">
        <f t="shared" si="1"/>
        <v/>
      </c>
      <c r="F29" s="53"/>
      <c r="G29" s="54" t="str">
        <f t="shared" si="2"/>
        <v/>
      </c>
      <c r="H29" s="53"/>
      <c r="I29" s="54" t="str">
        <f t="shared" si="3"/>
        <v/>
      </c>
    </row>
    <row r="30" spans="1:9" s="10" customFormat="1" ht="25.15" customHeight="1" x14ac:dyDescent="0.2">
      <c r="A30" s="208" t="s">
        <v>2</v>
      </c>
      <c r="B30" s="53"/>
      <c r="C30" s="54" t="str">
        <f t="shared" si="0"/>
        <v/>
      </c>
      <c r="D30" s="53"/>
      <c r="E30" s="54" t="str">
        <f t="shared" si="1"/>
        <v/>
      </c>
      <c r="F30" s="53"/>
      <c r="G30" s="54" t="str">
        <f t="shared" si="2"/>
        <v/>
      </c>
      <c r="H30" s="53"/>
      <c r="I30" s="54" t="str">
        <f t="shared" si="3"/>
        <v/>
      </c>
    </row>
    <row r="31" spans="1:9" s="10" customFormat="1" ht="25.15" customHeight="1" x14ac:dyDescent="0.2">
      <c r="A31" s="208" t="s">
        <v>3</v>
      </c>
      <c r="B31" s="53"/>
      <c r="C31" s="54" t="str">
        <f t="shared" si="0"/>
        <v/>
      </c>
      <c r="D31" s="53"/>
      <c r="E31" s="54" t="str">
        <f t="shared" si="1"/>
        <v/>
      </c>
      <c r="F31" s="53"/>
      <c r="G31" s="54" t="str">
        <f t="shared" si="2"/>
        <v/>
      </c>
      <c r="H31" s="53"/>
      <c r="I31" s="54" t="str">
        <f t="shared" si="3"/>
        <v/>
      </c>
    </row>
    <row r="32" spans="1:9" s="10" customFormat="1" ht="25.15" customHeight="1" x14ac:dyDescent="0.2">
      <c r="A32" s="208" t="s">
        <v>4</v>
      </c>
      <c r="B32" s="53"/>
      <c r="C32" s="54" t="str">
        <f t="shared" si="0"/>
        <v/>
      </c>
      <c r="D32" s="53"/>
      <c r="E32" s="54" t="str">
        <f t="shared" si="1"/>
        <v/>
      </c>
      <c r="F32" s="53"/>
      <c r="G32" s="54" t="str">
        <f t="shared" si="2"/>
        <v/>
      </c>
      <c r="H32" s="53"/>
      <c r="I32" s="54" t="str">
        <f t="shared" si="3"/>
        <v/>
      </c>
    </row>
    <row r="33" spans="1:9" s="10" customFormat="1" ht="25.15" customHeight="1" x14ac:dyDescent="0.2">
      <c r="A33" s="208" t="s">
        <v>5</v>
      </c>
      <c r="B33" s="53"/>
      <c r="C33" s="54" t="str">
        <f t="shared" si="0"/>
        <v/>
      </c>
      <c r="D33" s="53"/>
      <c r="E33" s="54" t="str">
        <f t="shared" si="1"/>
        <v/>
      </c>
      <c r="F33" s="53"/>
      <c r="G33" s="54" t="str">
        <f t="shared" si="2"/>
        <v/>
      </c>
      <c r="H33" s="53"/>
      <c r="I33" s="54" t="str">
        <f t="shared" si="3"/>
        <v/>
      </c>
    </row>
    <row r="34" spans="1:9" s="10" customFormat="1" ht="25.15" customHeight="1" x14ac:dyDescent="0.2">
      <c r="A34" s="208" t="s">
        <v>6</v>
      </c>
      <c r="B34" s="53"/>
      <c r="C34" s="54" t="str">
        <f t="shared" si="0"/>
        <v/>
      </c>
      <c r="D34" s="53"/>
      <c r="E34" s="54" t="str">
        <f t="shared" si="1"/>
        <v/>
      </c>
      <c r="F34" s="53"/>
      <c r="G34" s="54" t="str">
        <f t="shared" si="2"/>
        <v/>
      </c>
      <c r="H34" s="53"/>
      <c r="I34" s="54" t="str">
        <f t="shared" si="3"/>
        <v/>
      </c>
    </row>
    <row r="35" spans="1:9" s="10" customFormat="1" ht="25.15" customHeight="1" x14ac:dyDescent="0.2">
      <c r="A35" s="208" t="s">
        <v>7</v>
      </c>
      <c r="B35" s="53"/>
      <c r="C35" s="54" t="str">
        <f t="shared" si="0"/>
        <v/>
      </c>
      <c r="D35" s="53"/>
      <c r="E35" s="54" t="str">
        <f t="shared" si="1"/>
        <v/>
      </c>
      <c r="F35" s="53"/>
      <c r="G35" s="54" t="str">
        <f t="shared" si="2"/>
        <v/>
      </c>
      <c r="H35" s="53"/>
      <c r="I35" s="54" t="str">
        <f t="shared" si="3"/>
        <v/>
      </c>
    </row>
    <row r="36" spans="1:9" s="10" customFormat="1" ht="25.15" customHeight="1" x14ac:dyDescent="0.2">
      <c r="A36" s="208" t="s">
        <v>8</v>
      </c>
      <c r="B36" s="53"/>
      <c r="C36" s="54" t="str">
        <f t="shared" si="0"/>
        <v/>
      </c>
      <c r="D36" s="53"/>
      <c r="E36" s="54" t="str">
        <f t="shared" si="1"/>
        <v/>
      </c>
      <c r="F36" s="53"/>
      <c r="G36" s="54" t="str">
        <f t="shared" si="2"/>
        <v/>
      </c>
      <c r="H36" s="53"/>
      <c r="I36" s="54" t="str">
        <f t="shared" si="3"/>
        <v/>
      </c>
    </row>
    <row r="37" spans="1:9" s="10" customFormat="1" ht="25.15" customHeight="1" x14ac:dyDescent="0.2">
      <c r="A37" s="208" t="s">
        <v>9</v>
      </c>
      <c r="B37" s="53"/>
      <c r="C37" s="54" t="str">
        <f t="shared" si="0"/>
        <v/>
      </c>
      <c r="D37" s="53"/>
      <c r="E37" s="54" t="str">
        <f t="shared" si="1"/>
        <v/>
      </c>
      <c r="F37" s="53"/>
      <c r="G37" s="54" t="str">
        <f t="shared" si="2"/>
        <v/>
      </c>
      <c r="H37" s="53"/>
      <c r="I37" s="54" t="str">
        <f t="shared" si="3"/>
        <v/>
      </c>
    </row>
    <row r="38" spans="1:9" s="10" customFormat="1" ht="25.15" customHeight="1" x14ac:dyDescent="0.2">
      <c r="A38" s="208" t="s">
        <v>28</v>
      </c>
      <c r="B38" s="53"/>
      <c r="C38" s="54" t="str">
        <f t="shared" si="0"/>
        <v/>
      </c>
      <c r="D38" s="53"/>
      <c r="E38" s="54" t="str">
        <f t="shared" si="1"/>
        <v/>
      </c>
      <c r="F38" s="53"/>
      <c r="G38" s="54" t="str">
        <f t="shared" si="2"/>
        <v/>
      </c>
      <c r="H38" s="53"/>
      <c r="I38" s="54" t="str">
        <f t="shared" si="3"/>
        <v/>
      </c>
    </row>
    <row r="39" spans="1:9" s="10" customFormat="1" ht="25.15" customHeight="1" x14ac:dyDescent="0.2">
      <c r="A39" s="208" t="s">
        <v>10</v>
      </c>
      <c r="B39" s="53"/>
      <c r="C39" s="54" t="str">
        <f t="shared" si="0"/>
        <v/>
      </c>
      <c r="D39" s="53"/>
      <c r="E39" s="54" t="str">
        <f t="shared" si="1"/>
        <v/>
      </c>
      <c r="F39" s="53"/>
      <c r="G39" s="54" t="str">
        <f t="shared" si="2"/>
        <v/>
      </c>
      <c r="H39" s="53"/>
      <c r="I39" s="54" t="str">
        <f t="shared" si="3"/>
        <v/>
      </c>
    </row>
    <row r="40" spans="1:9" s="10" customFormat="1" ht="25.15" customHeight="1" x14ac:dyDescent="0.2">
      <c r="A40" s="208" t="s">
        <v>19</v>
      </c>
      <c r="B40" s="53"/>
      <c r="C40" s="54" t="str">
        <f t="shared" si="0"/>
        <v/>
      </c>
      <c r="D40" s="53"/>
      <c r="E40" s="54" t="str">
        <f t="shared" si="1"/>
        <v/>
      </c>
      <c r="F40" s="53"/>
      <c r="G40" s="54" t="str">
        <f t="shared" si="2"/>
        <v/>
      </c>
      <c r="H40" s="53"/>
      <c r="I40" s="54" t="str">
        <f t="shared" si="3"/>
        <v/>
      </c>
    </row>
    <row r="41" spans="1:9" s="10" customFormat="1" ht="25.15" customHeight="1" x14ac:dyDescent="0.2">
      <c r="A41" s="208" t="s">
        <v>191</v>
      </c>
      <c r="B41" s="53"/>
      <c r="C41" s="54" t="str">
        <f t="shared" si="0"/>
        <v/>
      </c>
      <c r="D41" s="53"/>
      <c r="E41" s="54" t="str">
        <f t="shared" si="1"/>
        <v/>
      </c>
      <c r="F41" s="53"/>
      <c r="G41" s="54" t="str">
        <f t="shared" si="2"/>
        <v/>
      </c>
      <c r="H41" s="53"/>
      <c r="I41" s="54" t="str">
        <f t="shared" si="3"/>
        <v/>
      </c>
    </row>
    <row r="42" spans="1:9" s="10" customFormat="1" ht="30.6" customHeight="1" x14ac:dyDescent="0.2">
      <c r="A42" s="208" t="s">
        <v>26</v>
      </c>
      <c r="B42" s="53"/>
      <c r="C42" s="54" t="str">
        <f t="shared" si="0"/>
        <v/>
      </c>
      <c r="D42" s="53"/>
      <c r="E42" s="54" t="str">
        <f t="shared" si="1"/>
        <v/>
      </c>
      <c r="F42" s="53"/>
      <c r="G42" s="54" t="str">
        <f t="shared" si="2"/>
        <v/>
      </c>
      <c r="H42" s="53"/>
      <c r="I42" s="54" t="str">
        <f t="shared" si="3"/>
        <v/>
      </c>
    </row>
    <row r="43" spans="1:9" s="12" customFormat="1" ht="25.15" customHeight="1" x14ac:dyDescent="0.2">
      <c r="A43" s="208" t="s">
        <v>33</v>
      </c>
      <c r="B43" s="53"/>
      <c r="C43" s="54" t="str">
        <f t="shared" si="0"/>
        <v/>
      </c>
      <c r="D43" s="53"/>
      <c r="E43" s="54" t="str">
        <f t="shared" si="1"/>
        <v/>
      </c>
      <c r="F43" s="53"/>
      <c r="G43" s="54" t="str">
        <f t="shared" si="2"/>
        <v/>
      </c>
      <c r="H43" s="53"/>
      <c r="I43" s="54" t="str">
        <f t="shared" si="3"/>
        <v/>
      </c>
    </row>
    <row r="44" spans="1:9" ht="29.45" customHeight="1" x14ac:dyDescent="0.2">
      <c r="A44" s="278" t="s">
        <v>12</v>
      </c>
      <c r="B44" s="53"/>
      <c r="C44" s="54" t="str">
        <f t="shared" si="0"/>
        <v/>
      </c>
      <c r="D44" s="55"/>
      <c r="E44" s="54" t="str">
        <f t="shared" si="1"/>
        <v/>
      </c>
      <c r="F44" s="55"/>
      <c r="G44" s="54" t="str">
        <f t="shared" si="2"/>
        <v/>
      </c>
      <c r="H44" s="55"/>
      <c r="I44" s="54" t="str">
        <f t="shared" si="3"/>
        <v/>
      </c>
    </row>
    <row r="45" spans="1:9" s="10" customFormat="1" ht="19.149999999999999" customHeight="1" x14ac:dyDescent="0.2">
      <c r="A45" s="282"/>
      <c r="B45" s="79"/>
      <c r="C45" s="44" t="str">
        <f t="shared" si="0"/>
        <v/>
      </c>
      <c r="D45" s="79"/>
      <c r="E45" s="44" t="str">
        <f t="shared" si="1"/>
        <v/>
      </c>
      <c r="F45" s="79"/>
      <c r="G45" s="44" t="str">
        <f t="shared" si="2"/>
        <v/>
      </c>
      <c r="H45" s="79"/>
      <c r="I45" s="44" t="str">
        <f t="shared" si="3"/>
        <v/>
      </c>
    </row>
    <row r="46" spans="1:9" s="10" customFormat="1" ht="25.15" customHeight="1" x14ac:dyDescent="0.2">
      <c r="A46" s="378" t="s">
        <v>119</v>
      </c>
      <c r="B46" s="281">
        <f>SUM(B27:B45)</f>
        <v>0</v>
      </c>
      <c r="C46" s="51" t="str">
        <f t="shared" si="0"/>
        <v/>
      </c>
      <c r="D46" s="281">
        <f>SUM(D27:D45)</f>
        <v>0</v>
      </c>
      <c r="E46" s="51" t="str">
        <f t="shared" si="1"/>
        <v/>
      </c>
      <c r="F46" s="281">
        <f>SUM(F27:F45)</f>
        <v>0</v>
      </c>
      <c r="G46" s="51" t="str">
        <f t="shared" si="2"/>
        <v/>
      </c>
      <c r="H46" s="281">
        <f>SUM(H27:H45)</f>
        <v>0</v>
      </c>
      <c r="I46" s="51" t="str">
        <f t="shared" si="3"/>
        <v/>
      </c>
    </row>
    <row r="47" spans="1:9" ht="48.6" customHeight="1" x14ac:dyDescent="0.2">
      <c r="A47" s="67" t="s">
        <v>31</v>
      </c>
      <c r="C47" s="64"/>
      <c r="D47" s="41"/>
      <c r="E47" s="64"/>
      <c r="F47" s="41"/>
      <c r="G47" s="64"/>
      <c r="H47" s="41"/>
      <c r="I47" s="64"/>
    </row>
    <row r="48" spans="1:9" s="10" customFormat="1" ht="25.15" customHeight="1" x14ac:dyDescent="0.2">
      <c r="A48" s="279" t="s">
        <v>16</v>
      </c>
      <c r="B48" s="53"/>
      <c r="C48" s="54" t="str">
        <f>IF(B48="","",IF(B48=0,"",(B48/B$6/$A$11)))</f>
        <v/>
      </c>
      <c r="D48" s="53"/>
      <c r="E48" s="54" t="str">
        <f>IF(D48="","",IF(D48=0,"",(D48/D$6/$A$11)))</f>
        <v/>
      </c>
      <c r="F48" s="53"/>
      <c r="G48" s="54" t="str">
        <f>IF(F48="","",IF(F48=0,"",(F48/F$6/$A$11)))</f>
        <v/>
      </c>
      <c r="H48" s="53"/>
      <c r="I48" s="54" t="str">
        <f>IF(H48="","",IF(H48=0,"",(H48/H$6/$A$11)))</f>
        <v/>
      </c>
    </row>
    <row r="49" spans="1:9" s="10" customFormat="1" ht="30.6" customHeight="1" x14ac:dyDescent="0.2">
      <c r="A49" s="65" t="s">
        <v>120</v>
      </c>
      <c r="B49" s="68">
        <f>SUM(B48:B48)</f>
        <v>0</v>
      </c>
      <c r="C49" s="44" t="str">
        <f>IF(B49="","",IF(B49=0,"",(B49/B$6/$A$11)))</f>
        <v/>
      </c>
      <c r="D49" s="68">
        <f>SUM(D48:D48)</f>
        <v>0</v>
      </c>
      <c r="E49" s="44" t="str">
        <f>IF(D49="","",IF(D49=0,"",(D49/D$6/$A$11)))</f>
        <v/>
      </c>
      <c r="F49" s="68">
        <f>SUM(F48:F48)</f>
        <v>0</v>
      </c>
      <c r="G49" s="44" t="str">
        <f>IF(F49="","",IF(F49=0,"",(F49/F$6/$A$11)))</f>
        <v/>
      </c>
      <c r="H49" s="68">
        <f>SUM(H48:H48)</f>
        <v>0</v>
      </c>
      <c r="I49" s="44" t="str">
        <f>IF(H49="","",IF(H49=0,"",(H49/H$6/$A$11)))</f>
        <v/>
      </c>
    </row>
    <row r="50" spans="1:9" s="10" customFormat="1" ht="25.15" customHeight="1" x14ac:dyDescent="0.2">
      <c r="A50" s="67" t="s">
        <v>17</v>
      </c>
      <c r="B50" s="69"/>
      <c r="C50" s="64"/>
      <c r="D50" s="69"/>
      <c r="E50" s="64"/>
      <c r="F50" s="69"/>
      <c r="G50" s="64"/>
      <c r="H50" s="69"/>
      <c r="I50" s="64"/>
    </row>
    <row r="51" spans="1:9" s="10" customFormat="1" ht="25.15" customHeight="1" x14ac:dyDescent="0.2">
      <c r="A51" s="208" t="s">
        <v>192</v>
      </c>
      <c r="B51" s="53"/>
      <c r="C51" s="54" t="str">
        <f t="shared" ref="C51:C62" si="4">IF(B51="","",IF(B51=0,"",(B51/B$6/$A$11)))</f>
        <v/>
      </c>
      <c r="D51" s="53"/>
      <c r="E51" s="54" t="str">
        <f t="shared" ref="E51:E62" si="5">IF(D51="","",IF(D51=0,"",(D51/D$6/$A$11)))</f>
        <v/>
      </c>
      <c r="F51" s="53"/>
      <c r="G51" s="54" t="str">
        <f t="shared" ref="G51:G62" si="6">IF(F51="","",IF(F51=0,"",(F51/F$6/$A$11)))</f>
        <v/>
      </c>
      <c r="H51" s="53"/>
      <c r="I51" s="54" t="str">
        <f t="shared" ref="I51:I62" si="7">IF(H51="","",IF(H51=0,"",(H51/H$6/$A$11)))</f>
        <v/>
      </c>
    </row>
    <row r="52" spans="1:9" s="10" customFormat="1" ht="31.15" customHeight="1" x14ac:dyDescent="0.2">
      <c r="A52" s="208" t="s">
        <v>35</v>
      </c>
      <c r="B52" s="53"/>
      <c r="C52" s="54" t="str">
        <f t="shared" si="4"/>
        <v/>
      </c>
      <c r="D52" s="53"/>
      <c r="E52" s="54" t="str">
        <f t="shared" si="5"/>
        <v/>
      </c>
      <c r="F52" s="53"/>
      <c r="G52" s="54" t="str">
        <f t="shared" si="6"/>
        <v/>
      </c>
      <c r="H52" s="53"/>
      <c r="I52" s="54" t="str">
        <f t="shared" si="7"/>
        <v/>
      </c>
    </row>
    <row r="53" spans="1:9" s="10" customFormat="1" ht="28.15" customHeight="1" x14ac:dyDescent="0.2">
      <c r="A53" s="274" t="s">
        <v>29</v>
      </c>
      <c r="B53" s="53"/>
      <c r="C53" s="54" t="str">
        <f t="shared" si="4"/>
        <v/>
      </c>
      <c r="D53" s="53"/>
      <c r="E53" s="54" t="str">
        <f t="shared" si="5"/>
        <v/>
      </c>
      <c r="F53" s="53"/>
      <c r="G53" s="54" t="str">
        <f t="shared" si="6"/>
        <v/>
      </c>
      <c r="H53" s="53"/>
      <c r="I53" s="54" t="str">
        <f t="shared" si="7"/>
        <v/>
      </c>
    </row>
    <row r="54" spans="1:9" s="10" customFormat="1" ht="25.15" customHeight="1" x14ac:dyDescent="0.2">
      <c r="A54" s="208" t="s">
        <v>30</v>
      </c>
      <c r="B54" s="53"/>
      <c r="C54" s="54" t="str">
        <f t="shared" si="4"/>
        <v/>
      </c>
      <c r="D54" s="55"/>
      <c r="E54" s="54" t="str">
        <f t="shared" si="5"/>
        <v/>
      </c>
      <c r="F54" s="55"/>
      <c r="G54" s="54" t="str">
        <f t="shared" si="6"/>
        <v/>
      </c>
      <c r="H54" s="55"/>
      <c r="I54" s="54" t="str">
        <f t="shared" si="7"/>
        <v/>
      </c>
    </row>
    <row r="55" spans="1:9" s="10" customFormat="1" ht="27.4" customHeight="1" x14ac:dyDescent="0.2">
      <c r="A55" s="274" t="s">
        <v>34</v>
      </c>
      <c r="B55" s="53"/>
      <c r="C55" s="54" t="str">
        <f t="shared" si="4"/>
        <v/>
      </c>
      <c r="D55" s="79"/>
      <c r="E55" s="54" t="str">
        <f t="shared" si="5"/>
        <v/>
      </c>
      <c r="F55" s="79"/>
      <c r="G55" s="54" t="str">
        <f t="shared" si="6"/>
        <v/>
      </c>
      <c r="H55" s="79"/>
      <c r="I55" s="54" t="str">
        <f t="shared" si="7"/>
        <v/>
      </c>
    </row>
    <row r="56" spans="1:9" s="10" customFormat="1" ht="40.9" customHeight="1" x14ac:dyDescent="0.2">
      <c r="A56" s="275" t="s">
        <v>361</v>
      </c>
      <c r="B56" s="53"/>
      <c r="C56" s="54" t="str">
        <f t="shared" si="4"/>
        <v/>
      </c>
      <c r="D56" s="79"/>
      <c r="E56" s="54" t="str">
        <f t="shared" si="5"/>
        <v/>
      </c>
      <c r="F56" s="79"/>
      <c r="G56" s="54" t="str">
        <f t="shared" si="6"/>
        <v/>
      </c>
      <c r="H56" s="79"/>
      <c r="I56" s="54" t="str">
        <f t="shared" si="7"/>
        <v/>
      </c>
    </row>
    <row r="57" spans="1:9" s="12" customFormat="1" ht="25.5" customHeight="1" x14ac:dyDescent="0.2">
      <c r="A57" s="276" t="s">
        <v>25</v>
      </c>
      <c r="B57" s="53"/>
      <c r="C57" s="54" t="str">
        <f t="shared" si="4"/>
        <v/>
      </c>
      <c r="D57" s="55"/>
      <c r="E57" s="54" t="str">
        <f t="shared" si="5"/>
        <v/>
      </c>
      <c r="F57" s="55"/>
      <c r="G57" s="54" t="str">
        <f t="shared" si="6"/>
        <v/>
      </c>
      <c r="H57" s="55"/>
      <c r="I57" s="54" t="str">
        <f t="shared" si="7"/>
        <v/>
      </c>
    </row>
    <row r="58" spans="1:9" s="10" customFormat="1" ht="13.9" customHeight="1" x14ac:dyDescent="0.2">
      <c r="A58" s="206"/>
      <c r="B58" s="81"/>
      <c r="C58" s="54" t="str">
        <f t="shared" si="4"/>
        <v/>
      </c>
      <c r="D58" s="81"/>
      <c r="E58" s="54" t="str">
        <f t="shared" si="5"/>
        <v/>
      </c>
      <c r="F58" s="81"/>
      <c r="G58" s="54" t="str">
        <f t="shared" si="6"/>
        <v/>
      </c>
      <c r="H58" s="81"/>
      <c r="I58" s="54" t="str">
        <f t="shared" si="7"/>
        <v/>
      </c>
    </row>
    <row r="59" spans="1:9" s="10" customFormat="1" ht="25.5" customHeight="1" thickBot="1" x14ac:dyDescent="0.25">
      <c r="A59" s="72" t="s">
        <v>118</v>
      </c>
      <c r="B59" s="73">
        <f>SUM(B51:B58)</f>
        <v>0</v>
      </c>
      <c r="C59" s="74" t="str">
        <f t="shared" si="4"/>
        <v/>
      </c>
      <c r="D59" s="73">
        <f>SUM(D51:D58)</f>
        <v>0</v>
      </c>
      <c r="E59" s="74" t="str">
        <f t="shared" si="5"/>
        <v/>
      </c>
      <c r="F59" s="73">
        <f>SUM(F51:F58)</f>
        <v>0</v>
      </c>
      <c r="G59" s="74" t="str">
        <f t="shared" si="6"/>
        <v/>
      </c>
      <c r="H59" s="73">
        <f>SUM(H51:H58)</f>
        <v>0</v>
      </c>
      <c r="I59" s="74" t="str">
        <f t="shared" si="7"/>
        <v/>
      </c>
    </row>
    <row r="60" spans="1:9" s="10" customFormat="1" ht="36" customHeight="1" thickTop="1" x14ac:dyDescent="0.2">
      <c r="A60" s="56" t="s">
        <v>121</v>
      </c>
      <c r="B60" s="138">
        <f>B25-B46+B49-B59</f>
        <v>0</v>
      </c>
      <c r="C60" s="42" t="str">
        <f t="shared" si="4"/>
        <v/>
      </c>
      <c r="D60" s="138">
        <f>D25-D46+D49-D59</f>
        <v>0</v>
      </c>
      <c r="E60" s="42" t="str">
        <f t="shared" si="5"/>
        <v/>
      </c>
      <c r="F60" s="138">
        <f>F25-F46+F49-F59</f>
        <v>0</v>
      </c>
      <c r="G60" s="51" t="str">
        <f t="shared" si="6"/>
        <v/>
      </c>
      <c r="H60" s="138">
        <f>H25-H46+H49-H59</f>
        <v>0</v>
      </c>
      <c r="I60" s="42" t="str">
        <f t="shared" si="7"/>
        <v/>
      </c>
    </row>
    <row r="61" spans="1:9" s="7" customFormat="1" ht="41.45" customHeight="1" x14ac:dyDescent="0.2">
      <c r="A61" s="147" t="s">
        <v>122</v>
      </c>
      <c r="B61" s="53"/>
      <c r="C61" s="54" t="str">
        <f t="shared" si="4"/>
        <v/>
      </c>
      <c r="D61" s="53"/>
      <c r="E61" s="54" t="str">
        <f t="shared" si="5"/>
        <v/>
      </c>
      <c r="F61" s="53"/>
      <c r="G61" s="54" t="str">
        <f t="shared" si="6"/>
        <v/>
      </c>
      <c r="H61" s="53"/>
      <c r="I61" s="54" t="str">
        <f t="shared" si="7"/>
        <v/>
      </c>
    </row>
    <row r="62" spans="1:9" s="10" customFormat="1" ht="35.450000000000003" customHeight="1" x14ac:dyDescent="0.2">
      <c r="A62" s="148" t="s">
        <v>194</v>
      </c>
      <c r="B62" s="137">
        <f>B60+B61</f>
        <v>0</v>
      </c>
      <c r="C62" s="44" t="str">
        <f t="shared" si="4"/>
        <v/>
      </c>
      <c r="D62" s="137">
        <f>D60+D61</f>
        <v>0</v>
      </c>
      <c r="E62" s="44" t="str">
        <f t="shared" si="5"/>
        <v/>
      </c>
      <c r="F62" s="137">
        <f>F60+F61</f>
        <v>0</v>
      </c>
      <c r="G62" s="44" t="str">
        <f t="shared" si="6"/>
        <v/>
      </c>
      <c r="H62" s="137">
        <f>H60+H61</f>
        <v>0</v>
      </c>
      <c r="I62" s="44" t="str">
        <f t="shared" si="7"/>
        <v/>
      </c>
    </row>
    <row r="63" spans="1:9" s="10" customFormat="1" ht="45.6" customHeight="1" thickBot="1" x14ac:dyDescent="0.3">
      <c r="A63" s="75" t="s">
        <v>46</v>
      </c>
      <c r="B63" s="48"/>
      <c r="C63" s="76"/>
      <c r="D63" s="48"/>
      <c r="E63" s="76"/>
      <c r="F63" s="48"/>
      <c r="G63" s="76"/>
      <c r="H63" s="48"/>
      <c r="I63" s="76"/>
    </row>
    <row r="64" spans="1:9" s="10" customFormat="1" ht="25.15" customHeight="1" thickTop="1" x14ac:dyDescent="0.2">
      <c r="A64" s="49" t="s">
        <v>15</v>
      </c>
      <c r="B64" s="50"/>
      <c r="C64" s="54" t="str">
        <f>IF(B64="","",IF(B64=0,"",(B64/B$6/$A$11)))</f>
        <v/>
      </c>
      <c r="D64" s="50"/>
      <c r="E64" s="44" t="str">
        <f>IF(D64="","",IF(D64=0,"",(D64/D$6/$A$11)))</f>
        <v/>
      </c>
      <c r="F64" s="50"/>
      <c r="G64" s="54" t="str">
        <f>IF(F64="","",IF(F64=0,"",(F64/F$6/$A$11)))</f>
        <v/>
      </c>
      <c r="H64" s="50"/>
      <c r="I64" s="54" t="str">
        <f>IF(H64="","",IF(H64=0,"",(H64/H$6/$A$11)))</f>
        <v/>
      </c>
    </row>
    <row r="65" spans="1:9" s="10" customFormat="1" ht="25.15" customHeight="1" x14ac:dyDescent="0.2">
      <c r="A65" s="77" t="s">
        <v>16</v>
      </c>
      <c r="B65" s="53"/>
      <c r="C65" s="54" t="str">
        <f>IF(B65="","",IF(B65=0,"",(B65/B$6/$A$11)))</f>
        <v/>
      </c>
      <c r="D65" s="53"/>
      <c r="E65" s="54" t="str">
        <f>IF(D65="","",IF(D65=0,"",(D65/D$6/$A$11)))</f>
        <v/>
      </c>
      <c r="F65" s="53"/>
      <c r="G65" s="54" t="str">
        <f>IF(F65="","",IF(F65=0,"",(F65/F$6/$A$11)))</f>
        <v/>
      </c>
      <c r="H65" s="53"/>
      <c r="I65" s="54" t="str">
        <f>IF(H65="","",IF(H65=0,"",(H65/H$6/$A$11)))</f>
        <v/>
      </c>
    </row>
    <row r="66" spans="1:9" s="10" customFormat="1" ht="25.15" customHeight="1" x14ac:dyDescent="0.2">
      <c r="A66" s="65" t="s">
        <v>195</v>
      </c>
      <c r="B66" s="68">
        <f>SUM(B64:B65)</f>
        <v>0</v>
      </c>
      <c r="C66" s="44" t="str">
        <f>IF(B66="","",IF(B66=0,"",(B66/B$6/$A$11)))</f>
        <v/>
      </c>
      <c r="D66" s="68">
        <f>SUM(D64:D65)</f>
        <v>0</v>
      </c>
      <c r="E66" s="44" t="str">
        <f>IF(D66="","",IF(D66=0,"",(D66/D$6/$A$11)))</f>
        <v/>
      </c>
      <c r="F66" s="68">
        <f>SUM(F64:F65)</f>
        <v>0</v>
      </c>
      <c r="G66" s="44" t="str">
        <f>IF(F66="","",IF(F66=0,"",(F66/F$6/$A$11)))</f>
        <v/>
      </c>
      <c r="H66" s="68">
        <f>SUM(H64:H65)</f>
        <v>0</v>
      </c>
      <c r="I66" s="44" t="str">
        <f>IF(H66="","",IF(H66=0,"",(H66/H$6/$A$11)))</f>
        <v/>
      </c>
    </row>
    <row r="67" spans="1:9" ht="36.6" customHeight="1" x14ac:dyDescent="0.2">
      <c r="A67" s="67" t="s">
        <v>17</v>
      </c>
      <c r="B67" s="69"/>
      <c r="C67" s="64"/>
      <c r="D67" s="69"/>
      <c r="E67" s="64"/>
      <c r="F67" s="69"/>
      <c r="G67" s="64"/>
      <c r="H67" s="69"/>
      <c r="I67" s="64"/>
    </row>
    <row r="68" spans="1:9" s="10" customFormat="1" ht="25.15" customHeight="1" x14ac:dyDescent="0.2">
      <c r="A68" s="52" t="s">
        <v>192</v>
      </c>
      <c r="B68" s="53"/>
      <c r="C68" s="54" t="str">
        <f t="shared" ref="C68:C79" si="8">IF(B68="","",IF(B68=0,"",(B68/B$6/$A$11)))</f>
        <v/>
      </c>
      <c r="D68" s="53"/>
      <c r="E68" s="54" t="str">
        <f t="shared" ref="E68:E79" si="9">IF(D68="","",IF(D68=0,"",(D68/D$6/$A$11)))</f>
        <v/>
      </c>
      <c r="F68" s="53"/>
      <c r="G68" s="54" t="str">
        <f t="shared" ref="G68:G79" si="10">IF(F68="","",IF(F68=0,"",(F68/F$6/$A$11)))</f>
        <v/>
      </c>
      <c r="H68" s="53"/>
      <c r="I68" s="54" t="str">
        <f t="shared" ref="I68:I79" si="11">IF(H68="","",IF(H68=0,"",(H68/H$6/$A$11)))</f>
        <v/>
      </c>
    </row>
    <row r="69" spans="1:9" s="10" customFormat="1" ht="31.15" customHeight="1" x14ac:dyDescent="0.2">
      <c r="A69" s="52" t="s">
        <v>35</v>
      </c>
      <c r="B69" s="53"/>
      <c r="C69" s="54" t="str">
        <f t="shared" si="8"/>
        <v/>
      </c>
      <c r="D69" s="53"/>
      <c r="E69" s="54" t="str">
        <f t="shared" si="9"/>
        <v/>
      </c>
      <c r="F69" s="53"/>
      <c r="G69" s="54" t="str">
        <f t="shared" si="10"/>
        <v/>
      </c>
      <c r="H69" s="53"/>
      <c r="I69" s="54" t="str">
        <f t="shared" si="11"/>
        <v/>
      </c>
    </row>
    <row r="70" spans="1:9" s="10" customFormat="1" ht="25.15" customHeight="1" x14ac:dyDescent="0.2">
      <c r="A70" s="70" t="s">
        <v>29</v>
      </c>
      <c r="B70" s="53"/>
      <c r="C70" s="54" t="str">
        <f t="shared" si="8"/>
        <v/>
      </c>
      <c r="D70" s="53"/>
      <c r="E70" s="54" t="str">
        <f t="shared" si="9"/>
        <v/>
      </c>
      <c r="F70" s="53"/>
      <c r="G70" s="54" t="str">
        <f t="shared" si="10"/>
        <v/>
      </c>
      <c r="H70" s="53"/>
      <c r="I70" s="54" t="str">
        <f t="shared" si="11"/>
        <v/>
      </c>
    </row>
    <row r="71" spans="1:9" s="10" customFormat="1" ht="25.15" customHeight="1" x14ac:dyDescent="0.2">
      <c r="A71" s="52" t="s">
        <v>30</v>
      </c>
      <c r="B71" s="53"/>
      <c r="C71" s="54" t="str">
        <f t="shared" si="8"/>
        <v/>
      </c>
      <c r="D71" s="55"/>
      <c r="E71" s="54" t="str">
        <f t="shared" si="9"/>
        <v/>
      </c>
      <c r="F71" s="55"/>
      <c r="G71" s="54" t="str">
        <f t="shared" si="10"/>
        <v/>
      </c>
      <c r="H71" s="55"/>
      <c r="I71" s="54" t="str">
        <f t="shared" si="11"/>
        <v/>
      </c>
    </row>
    <row r="72" spans="1:9" s="10" customFormat="1" ht="33" customHeight="1" x14ac:dyDescent="0.2">
      <c r="A72" s="60" t="s">
        <v>34</v>
      </c>
      <c r="B72" s="53"/>
      <c r="C72" s="54" t="str">
        <f t="shared" si="8"/>
        <v/>
      </c>
      <c r="D72" s="79"/>
      <c r="E72" s="54" t="str">
        <f t="shared" si="9"/>
        <v/>
      </c>
      <c r="F72" s="79"/>
      <c r="G72" s="54" t="str">
        <f t="shared" si="10"/>
        <v/>
      </c>
      <c r="H72" s="79"/>
      <c r="I72" s="54" t="str">
        <f t="shared" si="11"/>
        <v/>
      </c>
    </row>
    <row r="73" spans="1:9" s="10" customFormat="1" ht="34.15" customHeight="1" x14ac:dyDescent="0.2">
      <c r="A73" s="275" t="s">
        <v>361</v>
      </c>
      <c r="B73" s="53"/>
      <c r="C73" s="54" t="str">
        <f t="shared" si="8"/>
        <v/>
      </c>
      <c r="D73" s="79"/>
      <c r="E73" s="54" t="str">
        <f t="shared" si="9"/>
        <v/>
      </c>
      <c r="F73" s="79"/>
      <c r="G73" s="54" t="str">
        <f t="shared" si="10"/>
        <v/>
      </c>
      <c r="H73" s="79"/>
      <c r="I73" s="54" t="str">
        <f t="shared" si="11"/>
        <v/>
      </c>
    </row>
    <row r="74" spans="1:9" s="10" customFormat="1" ht="25.15" customHeight="1" x14ac:dyDescent="0.2">
      <c r="A74" s="49" t="s">
        <v>25</v>
      </c>
      <c r="B74" s="53"/>
      <c r="C74" s="54" t="str">
        <f t="shared" si="8"/>
        <v/>
      </c>
      <c r="D74" s="53"/>
      <c r="E74" s="54" t="str">
        <f t="shared" si="9"/>
        <v/>
      </c>
      <c r="F74" s="53"/>
      <c r="G74" s="54" t="str">
        <f t="shared" si="10"/>
        <v/>
      </c>
      <c r="H74" s="53"/>
      <c r="I74" s="54" t="str">
        <f t="shared" si="11"/>
        <v/>
      </c>
    </row>
    <row r="75" spans="1:9" s="10" customFormat="1" ht="15.6" customHeight="1" x14ac:dyDescent="0.2">
      <c r="A75" s="207"/>
      <c r="B75" s="79"/>
      <c r="C75" s="54" t="str">
        <f t="shared" si="8"/>
        <v/>
      </c>
      <c r="D75" s="79"/>
      <c r="E75" s="54" t="str">
        <f t="shared" si="9"/>
        <v/>
      </c>
      <c r="F75" s="79"/>
      <c r="G75" s="54" t="str">
        <f t="shared" si="10"/>
        <v/>
      </c>
      <c r="H75" s="79"/>
      <c r="I75" s="54" t="str">
        <f t="shared" si="11"/>
        <v/>
      </c>
    </row>
    <row r="76" spans="1:9" s="10" customFormat="1" ht="33.6" customHeight="1" thickBot="1" x14ac:dyDescent="0.25">
      <c r="A76" s="78" t="s">
        <v>118</v>
      </c>
      <c r="B76" s="66">
        <f>SUM(B68:B75)</f>
        <v>0</v>
      </c>
      <c r="C76" s="74" t="str">
        <f t="shared" si="8"/>
        <v/>
      </c>
      <c r="D76" s="66">
        <f>SUM(D68:D75)</f>
        <v>0</v>
      </c>
      <c r="E76" s="74" t="str">
        <f t="shared" si="9"/>
        <v/>
      </c>
      <c r="F76" s="73">
        <f>SUM(F68:F75)</f>
        <v>0</v>
      </c>
      <c r="G76" s="54" t="str">
        <f t="shared" si="10"/>
        <v/>
      </c>
      <c r="H76" s="73">
        <f>SUM(H68:H75)</f>
        <v>0</v>
      </c>
      <c r="I76" s="74" t="str">
        <f t="shared" si="11"/>
        <v/>
      </c>
    </row>
    <row r="77" spans="1:9" s="12" customFormat="1" ht="25.15" customHeight="1" thickTop="1" x14ac:dyDescent="0.2">
      <c r="A77" s="56" t="s">
        <v>196</v>
      </c>
      <c r="B77" s="136">
        <f>B66-B76</f>
        <v>0</v>
      </c>
      <c r="C77" s="42" t="str">
        <f t="shared" si="8"/>
        <v/>
      </c>
      <c r="D77" s="136">
        <f>D66-D76</f>
        <v>0</v>
      </c>
      <c r="E77" s="42" t="str">
        <f t="shared" si="9"/>
        <v/>
      </c>
      <c r="F77" s="136">
        <f>F66-F76</f>
        <v>0</v>
      </c>
      <c r="G77" s="236" t="str">
        <f t="shared" si="10"/>
        <v/>
      </c>
      <c r="H77" s="136">
        <f>H66-H76</f>
        <v>0</v>
      </c>
      <c r="I77" s="42" t="str">
        <f t="shared" si="11"/>
        <v/>
      </c>
    </row>
    <row r="78" spans="1:9" s="10" customFormat="1" ht="35.450000000000003" customHeight="1" x14ac:dyDescent="0.2">
      <c r="A78" s="140" t="s">
        <v>197</v>
      </c>
      <c r="B78" s="53"/>
      <c r="C78" s="54" t="str">
        <f t="shared" si="8"/>
        <v/>
      </c>
      <c r="D78" s="53"/>
      <c r="E78" s="54" t="str">
        <f t="shared" si="9"/>
        <v/>
      </c>
      <c r="F78" s="53"/>
      <c r="G78" s="54" t="str">
        <f t="shared" si="10"/>
        <v/>
      </c>
      <c r="H78" s="53"/>
      <c r="I78" s="54" t="str">
        <f t="shared" si="11"/>
        <v/>
      </c>
    </row>
    <row r="79" spans="1:9" s="10" customFormat="1" ht="35.450000000000003" customHeight="1" x14ac:dyDescent="0.2">
      <c r="A79" s="140" t="s">
        <v>198</v>
      </c>
      <c r="B79" s="137">
        <f>B77+B78</f>
        <v>0</v>
      </c>
      <c r="C79" s="44" t="str">
        <f t="shared" si="8"/>
        <v/>
      </c>
      <c r="D79" s="137">
        <f>D77+D78</f>
        <v>0</v>
      </c>
      <c r="E79" s="44" t="str">
        <f t="shared" si="9"/>
        <v/>
      </c>
      <c r="F79" s="137">
        <f>F77+F78</f>
        <v>0</v>
      </c>
      <c r="G79" s="44" t="str">
        <f t="shared" si="10"/>
        <v/>
      </c>
      <c r="H79" s="137">
        <f>H77+H78</f>
        <v>0</v>
      </c>
      <c r="I79" s="44" t="str">
        <f t="shared" si="11"/>
        <v/>
      </c>
    </row>
    <row r="80" spans="1:9" s="10" customFormat="1" ht="56.45" customHeight="1" thickBot="1" x14ac:dyDescent="0.3">
      <c r="A80" s="75" t="s">
        <v>44</v>
      </c>
      <c r="B80" s="48"/>
      <c r="C80" s="76"/>
      <c r="D80" s="48"/>
      <c r="E80" s="76"/>
      <c r="F80" s="48"/>
      <c r="G80" s="76"/>
      <c r="H80" s="48"/>
      <c r="I80" s="76"/>
    </row>
    <row r="81" spans="1:9" s="13" customFormat="1" ht="31.9" customHeight="1" thickTop="1" x14ac:dyDescent="0.2">
      <c r="A81" s="67" t="s">
        <v>22</v>
      </c>
      <c r="B81" s="41"/>
      <c r="C81" s="64"/>
      <c r="D81" s="41"/>
      <c r="E81" s="64"/>
      <c r="F81" s="41"/>
      <c r="G81" s="64"/>
      <c r="H81" s="41"/>
      <c r="I81" s="64"/>
    </row>
    <row r="82" spans="1:9" s="10" customFormat="1" ht="34.15" customHeight="1" x14ac:dyDescent="0.2">
      <c r="A82" s="145" t="s">
        <v>199</v>
      </c>
      <c r="B82" s="53"/>
      <c r="C82" s="54" t="str">
        <f>IF(B82="","",IF(B82=0,"",(B82/B$6/$A$11)))</f>
        <v/>
      </c>
      <c r="D82" s="53"/>
      <c r="E82" s="44" t="str">
        <f>IF(D82="","",IF(D82=0,"",(D82/D$6/$A$11)))</f>
        <v/>
      </c>
      <c r="F82" s="53"/>
      <c r="G82" s="54" t="str">
        <f>IF(F82="","",IF(F82=0,"",(F82/F$6/$A$11)))</f>
        <v/>
      </c>
      <c r="H82" s="53"/>
      <c r="I82" s="54" t="str">
        <f>IF(H82="","",IF(H82=0,"",(H82/H$6/$A$11)))</f>
        <v/>
      </c>
    </row>
    <row r="83" spans="1:9" s="10" customFormat="1" ht="36.4" customHeight="1" x14ac:dyDescent="0.2">
      <c r="A83" s="149" t="s">
        <v>27</v>
      </c>
      <c r="B83" s="79"/>
      <c r="C83" s="54" t="str">
        <f>IF(B83="","",IF(B83=0,"",(B83/B$6/$A$11)))</f>
        <v/>
      </c>
      <c r="D83" s="71"/>
      <c r="E83" s="54" t="str">
        <f>IF(D83="","",IF(D83=0,"",(D83/D$6/$A$11)))</f>
        <v/>
      </c>
      <c r="F83" s="71"/>
      <c r="G83" s="54" t="str">
        <f>IF(F83="","",IF(F83=0,"",(F83/F$6/$A$11)))</f>
        <v/>
      </c>
      <c r="H83" s="71"/>
      <c r="I83" s="54" t="str">
        <f>IF(H83="","",IF(H83=0,"",(H83/H$6/$A$11)))</f>
        <v/>
      </c>
    </row>
    <row r="84" spans="1:9" s="10" customFormat="1" ht="25.15" customHeight="1" x14ac:dyDescent="0.2">
      <c r="A84" s="139" t="s">
        <v>117</v>
      </c>
      <c r="B84" s="68">
        <f>SUM(B82:B83)</f>
        <v>0</v>
      </c>
      <c r="C84" s="44" t="str">
        <f>IF(B84="","",IF(B84=0,"",(B84/B$6/$A$11)))</f>
        <v/>
      </c>
      <c r="D84" s="68">
        <f>SUM(D82:D83)</f>
        <v>0</v>
      </c>
      <c r="E84" s="44" t="str">
        <f>IF(D84="","",IF(D84=0,"",(D84/D$6/$A$11)))</f>
        <v/>
      </c>
      <c r="F84" s="68">
        <f>SUM(F82:F83)</f>
        <v>0</v>
      </c>
      <c r="G84" s="44" t="str">
        <f>IF(F84="","",IF(F84=0,"",(F84/F$6/$A$11)))</f>
        <v/>
      </c>
      <c r="H84" s="68">
        <f>SUM(H82:H83)</f>
        <v>0</v>
      </c>
      <c r="I84" s="44" t="str">
        <f>IF(H84="","",IF(H84=0,"",(H84/H$6/$A$11)))</f>
        <v/>
      </c>
    </row>
    <row r="85" spans="1:9" s="10" customFormat="1" ht="32.450000000000003" customHeight="1" x14ac:dyDescent="0.2">
      <c r="A85" s="67" t="s">
        <v>23</v>
      </c>
      <c r="B85"/>
      <c r="C85"/>
      <c r="D85"/>
      <c r="E85"/>
      <c r="F85"/>
      <c r="G85"/>
      <c r="H85"/>
      <c r="I85"/>
    </row>
    <row r="86" spans="1:9" s="10" customFormat="1" ht="33" customHeight="1" x14ac:dyDescent="0.2">
      <c r="A86" s="150" t="s">
        <v>200</v>
      </c>
      <c r="B86" s="11"/>
      <c r="C86" s="54" t="str">
        <f t="shared" ref="C86:C94" si="12">IF(B86="","",IF(B86=0,"",(B86/B$6/$A$11)))</f>
        <v/>
      </c>
      <c r="D86" s="11"/>
      <c r="E86" s="54" t="str">
        <f t="shared" ref="E86:E94" si="13">IF(D86="","",IF(D86=0,"",(D86/D$6/$A$11)))</f>
        <v/>
      </c>
      <c r="F86" s="11"/>
      <c r="G86" s="54" t="str">
        <f t="shared" ref="G86:G94" si="14">IF(F86="","",IF(F86=0,"",(F86/F$6/$A$11)))</f>
        <v/>
      </c>
      <c r="H86" s="11"/>
      <c r="I86" s="54" t="str">
        <f t="shared" ref="I86:I94" si="15">IF(H86="","",IF(H86=0,"",(H86/H$6/$A$11)))</f>
        <v/>
      </c>
    </row>
    <row r="87" spans="1:9" s="10" customFormat="1" ht="33" customHeight="1" x14ac:dyDescent="0.2">
      <c r="A87" s="150" t="s">
        <v>201</v>
      </c>
      <c r="B87" s="11"/>
      <c r="C87" s="54" t="str">
        <f t="shared" si="12"/>
        <v/>
      </c>
      <c r="D87" s="53"/>
      <c r="E87" s="54" t="str">
        <f t="shared" si="13"/>
        <v/>
      </c>
      <c r="F87" s="53"/>
      <c r="G87" s="54" t="str">
        <f t="shared" si="14"/>
        <v/>
      </c>
      <c r="H87" s="53"/>
      <c r="I87" s="54" t="str">
        <f t="shared" si="15"/>
        <v/>
      </c>
    </row>
    <row r="88" spans="1:9" s="10" customFormat="1" ht="33" customHeight="1" x14ac:dyDescent="0.2">
      <c r="A88" s="152" t="s">
        <v>368</v>
      </c>
      <c r="B88" s="11"/>
      <c r="C88" s="54" t="str">
        <f t="shared" si="12"/>
        <v/>
      </c>
      <c r="D88" s="11"/>
      <c r="E88" s="54" t="str">
        <f t="shared" si="13"/>
        <v/>
      </c>
      <c r="F88" s="11"/>
      <c r="G88" s="54" t="str">
        <f t="shared" si="14"/>
        <v/>
      </c>
      <c r="H88" s="11"/>
      <c r="I88" s="54" t="str">
        <f t="shared" si="15"/>
        <v/>
      </c>
    </row>
    <row r="89" spans="1:9" s="10" customFormat="1" ht="33" customHeight="1" x14ac:dyDescent="0.2">
      <c r="A89" s="153" t="s">
        <v>202</v>
      </c>
      <c r="B89" s="11"/>
      <c r="C89" s="54" t="str">
        <f t="shared" si="12"/>
        <v/>
      </c>
      <c r="D89" s="154"/>
      <c r="E89" s="54" t="str">
        <f t="shared" si="13"/>
        <v/>
      </c>
      <c r="F89" s="154"/>
      <c r="G89" s="54" t="str">
        <f t="shared" si="14"/>
        <v/>
      </c>
      <c r="H89" s="154"/>
      <c r="I89" s="54" t="str">
        <f t="shared" si="15"/>
        <v/>
      </c>
    </row>
    <row r="90" spans="1:9" s="10" customFormat="1" ht="11.45" customHeight="1" x14ac:dyDescent="0.2">
      <c r="A90" s="155"/>
      <c r="B90" s="79"/>
      <c r="C90" s="54" t="str">
        <f t="shared" si="12"/>
        <v/>
      </c>
      <c r="D90" s="79"/>
      <c r="E90" s="54" t="str">
        <f t="shared" si="13"/>
        <v/>
      </c>
      <c r="F90" s="79"/>
      <c r="G90" s="54" t="str">
        <f t="shared" si="14"/>
        <v/>
      </c>
      <c r="H90" s="79"/>
      <c r="I90" s="54" t="str">
        <f t="shared" si="15"/>
        <v/>
      </c>
    </row>
    <row r="91" spans="1:9" s="10" customFormat="1" ht="25.15" customHeight="1" thickBot="1" x14ac:dyDescent="0.25">
      <c r="A91" s="78" t="s">
        <v>128</v>
      </c>
      <c r="B91" s="66">
        <f>SUM(B86:B90)</f>
        <v>0</v>
      </c>
      <c r="C91" s="74" t="str">
        <f t="shared" si="12"/>
        <v/>
      </c>
      <c r="D91" s="66">
        <f>SUM(D86:D90)</f>
        <v>0</v>
      </c>
      <c r="E91" s="74" t="str">
        <f t="shared" si="13"/>
        <v/>
      </c>
      <c r="F91" s="73">
        <f>SUM(F86:F90)</f>
        <v>0</v>
      </c>
      <c r="G91" s="54" t="str">
        <f t="shared" si="14"/>
        <v/>
      </c>
      <c r="H91" s="73">
        <f>SUM(H86:H90)</f>
        <v>0</v>
      </c>
      <c r="I91" s="74" t="str">
        <f t="shared" si="15"/>
        <v/>
      </c>
    </row>
    <row r="92" spans="1:9" s="10" customFormat="1" ht="32.450000000000003" customHeight="1" thickTop="1" x14ac:dyDescent="0.2">
      <c r="A92" s="156" t="s">
        <v>76</v>
      </c>
      <c r="B92" s="138">
        <f>B84-B91</f>
        <v>0</v>
      </c>
      <c r="C92" s="42" t="str">
        <f t="shared" si="12"/>
        <v/>
      </c>
      <c r="D92" s="138">
        <f>D84-D91</f>
        <v>0</v>
      </c>
      <c r="E92" s="42" t="str">
        <f t="shared" si="13"/>
        <v/>
      </c>
      <c r="F92" s="138">
        <f>F84-F91</f>
        <v>0</v>
      </c>
      <c r="G92" s="236" t="str">
        <f t="shared" si="14"/>
        <v/>
      </c>
      <c r="H92" s="138">
        <f>H84-H91</f>
        <v>0</v>
      </c>
      <c r="I92" s="42" t="str">
        <f t="shared" si="15"/>
        <v/>
      </c>
    </row>
    <row r="93" spans="1:9" s="10" customFormat="1" ht="36" customHeight="1" x14ac:dyDescent="0.2">
      <c r="A93" s="157" t="s">
        <v>360</v>
      </c>
      <c r="B93" s="53"/>
      <c r="C93" s="54" t="str">
        <f t="shared" si="12"/>
        <v/>
      </c>
      <c r="D93" s="53"/>
      <c r="E93" s="54" t="str">
        <f t="shared" si="13"/>
        <v/>
      </c>
      <c r="F93" s="53"/>
      <c r="G93" s="54" t="str">
        <f t="shared" si="14"/>
        <v/>
      </c>
      <c r="H93" s="53"/>
      <c r="I93" s="54" t="str">
        <f t="shared" si="15"/>
        <v/>
      </c>
    </row>
    <row r="94" spans="1:9" s="10" customFormat="1" ht="51.6" customHeight="1" x14ac:dyDescent="0.2">
      <c r="A94" s="158" t="s">
        <v>203</v>
      </c>
      <c r="B94" s="137">
        <f>B92+B93</f>
        <v>0</v>
      </c>
      <c r="C94" s="44" t="str">
        <f t="shared" si="12"/>
        <v/>
      </c>
      <c r="D94" s="137">
        <f>D92+D93</f>
        <v>0</v>
      </c>
      <c r="E94" s="54" t="str">
        <f t="shared" si="13"/>
        <v/>
      </c>
      <c r="F94" s="137">
        <f>F92+F93</f>
        <v>0</v>
      </c>
      <c r="G94" s="54" t="str">
        <f t="shared" si="14"/>
        <v/>
      </c>
      <c r="H94" s="137">
        <f>H92+H93</f>
        <v>0</v>
      </c>
      <c r="I94" s="54" t="str">
        <f t="shared" si="15"/>
        <v/>
      </c>
    </row>
    <row r="95" spans="1:9" s="10" customFormat="1" ht="78" customHeight="1" thickBot="1" x14ac:dyDescent="0.3">
      <c r="A95" s="200" t="s">
        <v>109</v>
      </c>
      <c r="B95" s="201"/>
      <c r="C95" s="201"/>
      <c r="D95" s="201"/>
      <c r="E95" s="196"/>
      <c r="F95" s="201"/>
      <c r="G95" s="196"/>
      <c r="H95" s="201"/>
      <c r="I95" s="196"/>
    </row>
    <row r="96" spans="1:9" s="10" customFormat="1" ht="38.450000000000003" customHeight="1" thickTop="1" x14ac:dyDescent="0.2">
      <c r="A96" s="143" t="s">
        <v>106</v>
      </c>
      <c r="B96" s="144"/>
      <c r="C96" s="64"/>
      <c r="D96" s="144"/>
      <c r="E96" s="237"/>
      <c r="F96" s="144"/>
      <c r="G96" s="237"/>
      <c r="H96" s="144"/>
      <c r="I96" s="64"/>
    </row>
    <row r="97" spans="1:9" s="436" customFormat="1" ht="45.6" customHeight="1" x14ac:dyDescent="0.2">
      <c r="A97" s="145" t="s">
        <v>416</v>
      </c>
      <c r="B97" s="79"/>
      <c r="C97" s="80"/>
      <c r="D97" s="79"/>
      <c r="E97" s="80"/>
      <c r="F97" s="79"/>
      <c r="G97" s="80"/>
      <c r="H97" s="79"/>
      <c r="I97" s="80"/>
    </row>
    <row r="98" spans="1:9" s="14" customFormat="1" ht="37.15" customHeight="1" x14ac:dyDescent="0.2">
      <c r="A98" s="52" t="s">
        <v>107</v>
      </c>
      <c r="B98" s="79"/>
      <c r="C98" s="80"/>
      <c r="D98" s="79"/>
      <c r="E98" s="80"/>
      <c r="F98" s="79"/>
      <c r="G98" s="80"/>
      <c r="H98" s="79"/>
      <c r="I98" s="80"/>
    </row>
    <row r="99" spans="1:9" s="14" customFormat="1" ht="36.6" customHeight="1" x14ac:dyDescent="0.2">
      <c r="A99" s="52" t="s">
        <v>108</v>
      </c>
      <c r="B99" s="81"/>
      <c r="C99" s="82"/>
      <c r="D99" s="81"/>
      <c r="E99" s="80"/>
      <c r="F99" s="81"/>
      <c r="G99" s="80"/>
      <c r="H99" s="81"/>
      <c r="I99" s="80"/>
    </row>
    <row r="100" spans="1:9" s="14" customFormat="1" ht="36.6" customHeight="1" x14ac:dyDescent="0.2">
      <c r="A100" s="52" t="s">
        <v>374</v>
      </c>
      <c r="B100" s="81"/>
      <c r="C100" s="82"/>
      <c r="D100" s="81"/>
      <c r="E100" s="80"/>
      <c r="F100" s="81"/>
      <c r="G100" s="80"/>
      <c r="H100" s="81"/>
      <c r="I100" s="80"/>
    </row>
    <row r="101" spans="1:9" s="14" customFormat="1" ht="49.9" customHeight="1" x14ac:dyDescent="0.2">
      <c r="A101" s="208" t="s">
        <v>204</v>
      </c>
      <c r="B101" s="79"/>
      <c r="C101" s="82"/>
      <c r="D101" s="79"/>
      <c r="E101" s="80"/>
      <c r="F101" s="79"/>
      <c r="G101" s="80"/>
      <c r="H101" s="79"/>
      <c r="I101" s="80"/>
    </row>
    <row r="102" spans="1:9" s="14" customFormat="1" ht="49.9" customHeight="1" thickBot="1" x14ac:dyDescent="0.25">
      <c r="A102" s="437" t="s">
        <v>417</v>
      </c>
      <c r="B102" s="83"/>
      <c r="C102" s="80"/>
      <c r="D102" s="83"/>
      <c r="E102" s="80"/>
      <c r="F102" s="83"/>
      <c r="G102" s="80"/>
      <c r="H102" s="83"/>
      <c r="I102" s="80"/>
    </row>
    <row r="103" spans="1:9" s="14" customFormat="1" ht="46.15" customHeight="1" thickTop="1" x14ac:dyDescent="0.2">
      <c r="A103" s="159" t="s">
        <v>205</v>
      </c>
      <c r="B103" s="136">
        <f>SUM(B96:B102)</f>
        <v>0</v>
      </c>
      <c r="C103" s="82"/>
      <c r="D103" s="136">
        <f>SUM(D96:D102)</f>
        <v>0</v>
      </c>
      <c r="E103" s="64"/>
      <c r="F103" s="136">
        <f>SUM(F96:F102)</f>
        <v>0</v>
      </c>
      <c r="G103" s="64"/>
      <c r="H103" s="136">
        <f>SUM(H96:H102)</f>
        <v>0</v>
      </c>
      <c r="I103" s="64"/>
    </row>
    <row r="104" spans="1:9" s="14" customFormat="1" ht="67.900000000000006" customHeight="1" thickBot="1" x14ac:dyDescent="0.3">
      <c r="A104" s="75" t="s">
        <v>275</v>
      </c>
      <c r="B104" s="198"/>
      <c r="C104" s="199"/>
      <c r="D104" s="198"/>
      <c r="E104" s="76"/>
      <c r="F104" s="198"/>
      <c r="G104" s="76"/>
      <c r="H104" s="198"/>
      <c r="I104" s="76"/>
    </row>
    <row r="105" spans="1:9" s="16" customFormat="1" ht="46.9" customHeight="1" thickTop="1" x14ac:dyDescent="0.2">
      <c r="A105" s="197" t="s">
        <v>206</v>
      </c>
      <c r="B105" s="168">
        <f>B62</f>
        <v>0</v>
      </c>
      <c r="C105" s="54" t="str">
        <f t="shared" ref="C105:C110" si="16">IF(B105="","",IF(B105=0,"",(B105/B$6/$A$11)))</f>
        <v/>
      </c>
      <c r="D105" s="168">
        <f>D62</f>
        <v>0</v>
      </c>
      <c r="E105" s="54" t="str">
        <f t="shared" ref="E105:E110" si="17">IF(D105="","",IF(D105=0,"",(D105/D$6/$A$11)))</f>
        <v/>
      </c>
      <c r="F105" s="168">
        <f>F62</f>
        <v>0</v>
      </c>
      <c r="G105" s="54" t="str">
        <f t="shared" ref="G105:G110" si="18">IF(F105="","",IF(F105=0,"",(F105/F$6/$A$11)))</f>
        <v/>
      </c>
      <c r="H105" s="168">
        <f>H62</f>
        <v>0</v>
      </c>
      <c r="I105" s="54" t="str">
        <f t="shared" ref="I105:I110" si="19">IF(H105="","",IF(H105=0,"",(H105/H$6/$A$11)))</f>
        <v/>
      </c>
    </row>
    <row r="106" spans="1:9" s="17" customFormat="1" ht="46.9" customHeight="1" thickBot="1" x14ac:dyDescent="0.25">
      <c r="A106" s="162" t="s">
        <v>207</v>
      </c>
      <c r="B106" s="151">
        <f>B79</f>
        <v>0</v>
      </c>
      <c r="C106" s="74" t="str">
        <f t="shared" si="16"/>
        <v/>
      </c>
      <c r="D106" s="151">
        <f>D79</f>
        <v>0</v>
      </c>
      <c r="E106" s="74" t="str">
        <f t="shared" si="17"/>
        <v/>
      </c>
      <c r="F106" s="151">
        <f>F79</f>
        <v>0</v>
      </c>
      <c r="G106" s="54" t="str">
        <f t="shared" si="18"/>
        <v/>
      </c>
      <c r="H106" s="151">
        <f>H79</f>
        <v>0</v>
      </c>
      <c r="I106" s="54" t="str">
        <f t="shared" si="19"/>
        <v/>
      </c>
    </row>
    <row r="107" spans="1:9" s="10" customFormat="1" ht="46.9" customHeight="1" thickTop="1" x14ac:dyDescent="0.2">
      <c r="A107" s="164" t="s">
        <v>345</v>
      </c>
      <c r="B107" s="165">
        <f>SUM(B105:B106)</f>
        <v>0</v>
      </c>
      <c r="C107" s="42" t="str">
        <f t="shared" si="16"/>
        <v/>
      </c>
      <c r="D107" s="165">
        <f>SUM(D105:D106)</f>
        <v>0</v>
      </c>
      <c r="E107" s="42" t="str">
        <f t="shared" si="17"/>
        <v/>
      </c>
      <c r="F107" s="165">
        <f>SUM(F105:F106)</f>
        <v>0</v>
      </c>
      <c r="G107" s="54" t="str">
        <f t="shared" si="18"/>
        <v/>
      </c>
      <c r="H107" s="165">
        <f>SUM(H105:H106)</f>
        <v>0</v>
      </c>
      <c r="I107" s="54" t="str">
        <f t="shared" si="19"/>
        <v/>
      </c>
    </row>
    <row r="108" spans="1:9" s="10" customFormat="1" ht="46.9" customHeight="1" x14ac:dyDescent="0.2">
      <c r="A108" s="160" t="s">
        <v>208</v>
      </c>
      <c r="B108" s="161">
        <f>B94</f>
        <v>0</v>
      </c>
      <c r="C108" s="54" t="str">
        <f t="shared" si="16"/>
        <v/>
      </c>
      <c r="D108" s="161">
        <f>D94</f>
        <v>0</v>
      </c>
      <c r="E108" s="54" t="str">
        <f t="shared" si="17"/>
        <v/>
      </c>
      <c r="F108" s="161">
        <f>F94</f>
        <v>0</v>
      </c>
      <c r="G108" s="54" t="str">
        <f t="shared" si="18"/>
        <v/>
      </c>
      <c r="H108" s="161">
        <f>H94</f>
        <v>0</v>
      </c>
      <c r="I108" s="54" t="str">
        <f t="shared" si="19"/>
        <v/>
      </c>
    </row>
    <row r="109" spans="1:9" s="10" customFormat="1" ht="46.9" customHeight="1" thickBot="1" x14ac:dyDescent="0.25">
      <c r="A109" s="166" t="s">
        <v>209</v>
      </c>
      <c r="B109" s="163">
        <f>B103</f>
        <v>0</v>
      </c>
      <c r="C109" s="74" t="str">
        <f t="shared" si="16"/>
        <v/>
      </c>
      <c r="D109" s="163">
        <f>D103</f>
        <v>0</v>
      </c>
      <c r="E109" s="74" t="str">
        <f t="shared" si="17"/>
        <v/>
      </c>
      <c r="F109" s="163">
        <f>F103</f>
        <v>0</v>
      </c>
      <c r="G109" s="54" t="str">
        <f t="shared" si="18"/>
        <v/>
      </c>
      <c r="H109" s="163">
        <f>H103</f>
        <v>0</v>
      </c>
      <c r="I109" s="74" t="str">
        <f t="shared" si="19"/>
        <v/>
      </c>
    </row>
    <row r="110" spans="1:9" s="10" customFormat="1" ht="46.9" customHeight="1" thickTop="1" x14ac:dyDescent="0.2">
      <c r="A110" s="164" t="s">
        <v>210</v>
      </c>
      <c r="B110" s="167">
        <f>B107+B108+B109</f>
        <v>0</v>
      </c>
      <c r="C110" s="51" t="str">
        <f t="shared" si="16"/>
        <v/>
      </c>
      <c r="D110" s="167">
        <f>D107+D108+D109</f>
        <v>0</v>
      </c>
      <c r="E110" s="51" t="str">
        <f t="shared" si="17"/>
        <v/>
      </c>
      <c r="F110" s="167">
        <f>F107+F108+F109</f>
        <v>0</v>
      </c>
      <c r="G110" s="236" t="str">
        <f t="shared" si="18"/>
        <v/>
      </c>
      <c r="H110" s="167">
        <f>H107+H108+H109</f>
        <v>0</v>
      </c>
      <c r="I110" s="236" t="str">
        <f t="shared" si="19"/>
        <v/>
      </c>
    </row>
    <row r="111" spans="1:9" s="15" customFormat="1" ht="79.150000000000006" customHeight="1" x14ac:dyDescent="0.3">
      <c r="A111" s="169" t="s">
        <v>131</v>
      </c>
      <c r="B111" s="125"/>
      <c r="C111" s="170"/>
      <c r="D111" s="125"/>
      <c r="E111" s="170"/>
      <c r="F111" s="125"/>
      <c r="G111" s="170"/>
      <c r="H111" s="125"/>
      <c r="I111" s="170"/>
    </row>
    <row r="112" spans="1:9" s="10" customFormat="1" ht="42" customHeight="1" x14ac:dyDescent="0.25">
      <c r="A112" s="171" t="s">
        <v>101</v>
      </c>
      <c r="B112" s="84"/>
      <c r="C112" s="85"/>
      <c r="D112" s="84"/>
      <c r="E112" s="85"/>
      <c r="F112" s="84"/>
      <c r="G112" s="85"/>
      <c r="H112" s="84"/>
      <c r="I112" s="85"/>
    </row>
    <row r="113" spans="1:9" s="10" customFormat="1" ht="40.9" customHeight="1" x14ac:dyDescent="0.2">
      <c r="A113" s="18" t="s">
        <v>410</v>
      </c>
      <c r="B113" s="116" t="s">
        <v>41</v>
      </c>
      <c r="C113" s="85"/>
      <c r="D113" s="116" t="s">
        <v>41</v>
      </c>
      <c r="E113" s="85"/>
      <c r="F113" s="116" t="s">
        <v>41</v>
      </c>
      <c r="G113" s="85"/>
      <c r="H113" s="116" t="s">
        <v>41</v>
      </c>
      <c r="I113" s="85"/>
    </row>
    <row r="114" spans="1:9" s="12" customFormat="1" ht="25.9" customHeight="1" x14ac:dyDescent="0.2">
      <c r="A114" s="172" t="s">
        <v>24</v>
      </c>
      <c r="B114" s="53"/>
      <c r="C114" s="85"/>
      <c r="D114" s="53"/>
      <c r="E114" s="85"/>
      <c r="F114" s="53"/>
      <c r="G114" s="85"/>
      <c r="H114" s="53"/>
      <c r="I114" s="85"/>
    </row>
    <row r="115" spans="1:9" s="17" customFormat="1" ht="22.9" customHeight="1" x14ac:dyDescent="0.2">
      <c r="A115" s="172" t="s">
        <v>211</v>
      </c>
      <c r="B115" s="53"/>
      <c r="C115" s="85"/>
      <c r="D115" s="53"/>
      <c r="E115" s="85"/>
      <c r="F115" s="53"/>
      <c r="G115" s="85"/>
      <c r="H115" s="53"/>
      <c r="I115" s="85"/>
    </row>
    <row r="116" spans="1:9" s="7" customFormat="1" ht="31.9" customHeight="1" x14ac:dyDescent="0.2">
      <c r="A116" s="172" t="s">
        <v>91</v>
      </c>
      <c r="B116" s="53"/>
      <c r="C116" s="85"/>
      <c r="D116" s="53"/>
      <c r="E116" s="85"/>
      <c r="F116" s="53"/>
      <c r="G116" s="85"/>
      <c r="H116" s="53"/>
      <c r="I116" s="85"/>
    </row>
    <row r="117" spans="1:9" s="10" customFormat="1" ht="31.9" customHeight="1" x14ac:dyDescent="0.2">
      <c r="A117" s="19" t="s">
        <v>92</v>
      </c>
      <c r="B117" s="53"/>
      <c r="C117" s="85"/>
      <c r="D117" s="53"/>
      <c r="E117" s="85"/>
      <c r="F117" s="53"/>
      <c r="G117" s="85"/>
      <c r="H117" s="53"/>
      <c r="I117" s="85"/>
    </row>
    <row r="118" spans="1:9" s="10" customFormat="1" ht="30" customHeight="1" x14ac:dyDescent="0.2">
      <c r="A118" s="265" t="s">
        <v>193</v>
      </c>
      <c r="B118" s="53"/>
      <c r="C118" s="85"/>
      <c r="D118" s="53"/>
      <c r="E118" s="85"/>
      <c r="F118" s="53"/>
      <c r="G118" s="85"/>
      <c r="H118" s="53"/>
      <c r="I118" s="85"/>
    </row>
    <row r="119" spans="1:9" s="10" customFormat="1" ht="33" customHeight="1" thickBot="1" x14ac:dyDescent="0.25">
      <c r="A119" s="266" t="s">
        <v>97</v>
      </c>
      <c r="B119" s="88"/>
      <c r="C119" s="85"/>
      <c r="D119" s="88"/>
      <c r="E119" s="85"/>
      <c r="F119" s="88"/>
      <c r="G119" s="85"/>
      <c r="H119" s="88"/>
      <c r="I119" s="85"/>
    </row>
    <row r="120" spans="1:9" s="17" customFormat="1" ht="28.15" customHeight="1" thickTop="1" x14ac:dyDescent="0.2">
      <c r="A120" s="174" t="s">
        <v>36</v>
      </c>
      <c r="B120" s="89">
        <f>SUM(B114:B119)</f>
        <v>0</v>
      </c>
      <c r="C120" s="85"/>
      <c r="D120" s="89">
        <f>SUM(D114:D119)</f>
        <v>0</v>
      </c>
      <c r="E120" s="85"/>
      <c r="F120" s="89">
        <f>SUM(F114:F119)</f>
        <v>0</v>
      </c>
      <c r="G120" s="85"/>
      <c r="H120" s="89">
        <f>SUM(H114:H119)</f>
        <v>0</v>
      </c>
      <c r="I120" s="85"/>
    </row>
    <row r="121" spans="1:9" s="7" customFormat="1" ht="32.450000000000003" customHeight="1" x14ac:dyDescent="0.2">
      <c r="A121" s="268" t="s">
        <v>37</v>
      </c>
      <c r="B121" s="53"/>
      <c r="C121" s="85"/>
      <c r="D121" s="53"/>
      <c r="E121" s="85"/>
      <c r="F121" s="53"/>
      <c r="G121" s="85"/>
      <c r="H121" s="53"/>
      <c r="I121" s="85"/>
    </row>
    <row r="122" spans="1:9" s="10" customFormat="1" ht="24" customHeight="1" x14ac:dyDescent="0.2">
      <c r="A122" s="267" t="s">
        <v>39</v>
      </c>
      <c r="B122" s="89">
        <f>SUM(B120:B121)</f>
        <v>0</v>
      </c>
      <c r="C122" s="85"/>
      <c r="D122" s="89">
        <f>SUM(D120:D121)</f>
        <v>0</v>
      </c>
      <c r="E122" s="85"/>
      <c r="F122" s="89">
        <f>SUM(F120:F121)</f>
        <v>0</v>
      </c>
      <c r="G122" s="85"/>
      <c r="H122" s="89">
        <f>SUM(H120:H121)</f>
        <v>0</v>
      </c>
      <c r="I122" s="85"/>
    </row>
    <row r="123" spans="1:9" s="10" customFormat="1" ht="52.9" customHeight="1" x14ac:dyDescent="0.25">
      <c r="A123" s="171" t="s">
        <v>230</v>
      </c>
      <c r="B123" s="84"/>
      <c r="C123" s="85"/>
      <c r="D123" s="84"/>
      <c r="E123" s="85"/>
      <c r="F123" s="84"/>
      <c r="G123" s="85"/>
      <c r="H123" s="84"/>
      <c r="I123" s="85"/>
    </row>
    <row r="124" spans="1:9" s="17" customFormat="1" ht="24" customHeight="1" x14ac:dyDescent="0.2">
      <c r="A124" s="172" t="s">
        <v>20</v>
      </c>
      <c r="B124" s="53"/>
      <c r="C124" s="85"/>
      <c r="D124" s="53"/>
      <c r="E124" s="85"/>
      <c r="F124" s="53"/>
      <c r="G124" s="85"/>
      <c r="H124" s="53"/>
      <c r="I124" s="85"/>
    </row>
    <row r="125" spans="1:9" s="7" customFormat="1" ht="32.450000000000003" customHeight="1" x14ac:dyDescent="0.2">
      <c r="A125" s="172" t="s">
        <v>96</v>
      </c>
      <c r="B125" s="53"/>
      <c r="C125" s="85"/>
      <c r="D125" s="53"/>
      <c r="E125" s="85"/>
      <c r="F125" s="53"/>
      <c r="G125" s="85"/>
      <c r="H125" s="53"/>
      <c r="I125" s="85"/>
    </row>
    <row r="126" spans="1:9" s="10" customFormat="1" ht="32.450000000000003" customHeight="1" x14ac:dyDescent="0.2">
      <c r="A126" s="86" t="s">
        <v>93</v>
      </c>
      <c r="B126" s="53"/>
      <c r="C126" s="85"/>
      <c r="D126" s="53"/>
      <c r="E126" s="85"/>
      <c r="F126" s="53"/>
      <c r="G126" s="85"/>
      <c r="H126" s="53"/>
      <c r="I126" s="85"/>
    </row>
    <row r="127" spans="1:9" s="10" customFormat="1" ht="35.450000000000003" customHeight="1" x14ac:dyDescent="0.2">
      <c r="A127" s="87" t="s">
        <v>212</v>
      </c>
      <c r="B127" s="53"/>
      <c r="C127" s="85"/>
      <c r="D127" s="50"/>
      <c r="E127" s="85"/>
      <c r="F127" s="50"/>
      <c r="G127" s="85"/>
      <c r="H127" s="50"/>
      <c r="I127" s="85"/>
    </row>
    <row r="128" spans="1:9" s="10" customFormat="1" ht="35.450000000000003" customHeight="1" x14ac:dyDescent="0.2">
      <c r="A128" s="265" t="s">
        <v>193</v>
      </c>
      <c r="B128" s="53"/>
      <c r="C128" s="85"/>
      <c r="D128" s="50"/>
      <c r="E128" s="85"/>
      <c r="F128" s="50"/>
      <c r="G128" s="85"/>
      <c r="H128" s="50"/>
      <c r="I128" s="85"/>
    </row>
    <row r="129" spans="1:9" ht="37.15" customHeight="1" thickBot="1" x14ac:dyDescent="0.25">
      <c r="A129" s="288" t="s">
        <v>97</v>
      </c>
      <c r="B129" s="329"/>
      <c r="C129" s="85"/>
      <c r="D129" s="88"/>
      <c r="E129" s="85"/>
      <c r="F129" s="88"/>
      <c r="G129" s="85"/>
      <c r="H129" s="88"/>
      <c r="I129" s="85"/>
    </row>
    <row r="130" spans="1:9" s="10" customFormat="1" ht="25.15" customHeight="1" thickTop="1" x14ac:dyDescent="0.2">
      <c r="A130" s="269" t="s">
        <v>38</v>
      </c>
      <c r="B130" s="89">
        <f>SUM(B124:B129)</f>
        <v>0</v>
      </c>
      <c r="C130" s="85"/>
      <c r="D130" s="89">
        <f>SUM(D124:D129)</f>
        <v>0</v>
      </c>
      <c r="E130" s="85"/>
      <c r="F130" s="89">
        <f>SUM(F124:F129)</f>
        <v>0</v>
      </c>
      <c r="G130" s="85"/>
      <c r="H130" s="89">
        <f>SUM(H124:H129)</f>
        <v>0</v>
      </c>
      <c r="I130" s="85"/>
    </row>
    <row r="131" spans="1:9" s="10" customFormat="1" ht="25.15" customHeight="1" x14ac:dyDescent="0.2">
      <c r="A131" s="270" t="s">
        <v>37</v>
      </c>
      <c r="B131" s="53"/>
      <c r="C131" s="85"/>
      <c r="D131" s="53"/>
      <c r="E131" s="85"/>
      <c r="F131" s="53"/>
      <c r="G131" s="85"/>
      <c r="H131" s="53"/>
      <c r="I131" s="85"/>
    </row>
    <row r="132" spans="1:9" ht="47.45" customHeight="1" x14ac:dyDescent="0.2">
      <c r="A132" s="270" t="s">
        <v>40</v>
      </c>
      <c r="B132" s="89">
        <f>SUM(B130:B131)</f>
        <v>0</v>
      </c>
      <c r="C132" s="85"/>
      <c r="D132" s="89">
        <f>SUM(D130:D131)</f>
        <v>0</v>
      </c>
      <c r="E132" s="85"/>
      <c r="F132" s="89">
        <f>SUM(F130:F131)</f>
        <v>0</v>
      </c>
      <c r="G132" s="85"/>
      <c r="H132" s="89">
        <f>SUM(H130:H131)</f>
        <v>0</v>
      </c>
      <c r="I132" s="85"/>
    </row>
    <row r="133" spans="1:9" s="10" customFormat="1" ht="82.9" customHeight="1" x14ac:dyDescent="0.25">
      <c r="A133" s="115" t="s">
        <v>229</v>
      </c>
      <c r="B133" s="90"/>
      <c r="C133" s="91"/>
      <c r="D133" s="90"/>
      <c r="E133" s="91"/>
      <c r="F133" s="90"/>
      <c r="G133" s="91"/>
      <c r="H133" s="90"/>
      <c r="I133" s="91"/>
    </row>
    <row r="134" spans="1:9" s="10" customFormat="1" ht="38.450000000000003" customHeight="1" x14ac:dyDescent="0.2">
      <c r="A134" s="117" t="s">
        <v>94</v>
      </c>
      <c r="B134" s="53"/>
      <c r="C134" s="91"/>
      <c r="D134" s="53"/>
      <c r="E134" s="91"/>
      <c r="F134" s="53"/>
      <c r="G134" s="91"/>
      <c r="H134" s="53"/>
      <c r="I134" s="91"/>
    </row>
    <row r="135" spans="1:9" s="10" customFormat="1" ht="31.15" customHeight="1" thickBot="1" x14ac:dyDescent="0.25">
      <c r="A135" s="271" t="s">
        <v>95</v>
      </c>
      <c r="B135" s="272"/>
      <c r="C135" s="173"/>
      <c r="D135" s="272"/>
      <c r="E135" s="173"/>
      <c r="F135" s="272"/>
      <c r="G135" s="173"/>
      <c r="H135" s="272"/>
      <c r="I135" s="173"/>
    </row>
    <row r="136" spans="1:9" s="10" customFormat="1" ht="31.15" customHeight="1" thickTop="1" x14ac:dyDescent="0.2">
      <c r="A136" s="174" t="s">
        <v>42</v>
      </c>
      <c r="B136" s="175">
        <f>SUM(B134:B135)</f>
        <v>0</v>
      </c>
      <c r="C136" s="173"/>
      <c r="D136" s="175">
        <f>SUM(D134:D135)</f>
        <v>0</v>
      </c>
      <c r="E136" s="173"/>
      <c r="F136" s="175">
        <f>SUM(F134:F135)</f>
        <v>0</v>
      </c>
      <c r="G136" s="173"/>
      <c r="H136" s="175">
        <f>SUM(H134:H135)</f>
        <v>0</v>
      </c>
      <c r="I136" s="173"/>
    </row>
    <row r="137" spans="1:9" s="10" customFormat="1" ht="31.15" customHeight="1" x14ac:dyDescent="0.2">
      <c r="A137" s="273" t="s">
        <v>37</v>
      </c>
      <c r="B137" s="11"/>
      <c r="C137" s="173"/>
      <c r="D137" s="11"/>
      <c r="E137" s="173"/>
      <c r="F137" s="11"/>
      <c r="G137" s="173"/>
      <c r="H137" s="11"/>
      <c r="I137" s="173"/>
    </row>
    <row r="138" spans="1:9" s="10" customFormat="1" ht="31.15" customHeight="1" x14ac:dyDescent="0.2">
      <c r="A138" s="267" t="s">
        <v>43</v>
      </c>
      <c r="B138" s="175">
        <f>SUM(B136:B137)</f>
        <v>0</v>
      </c>
      <c r="C138" s="173"/>
      <c r="D138" s="175">
        <f>SUM(D136:D137)</f>
        <v>0</v>
      </c>
      <c r="E138" s="173"/>
      <c r="F138" s="175">
        <f>SUM(F136:F137)</f>
        <v>0</v>
      </c>
      <c r="G138" s="173"/>
      <c r="H138" s="175">
        <f>SUM(H136:H137)</f>
        <v>0</v>
      </c>
      <c r="I138" s="173"/>
    </row>
    <row r="139" spans="1:9" s="15" customFormat="1" ht="58.15" customHeight="1" x14ac:dyDescent="0.25">
      <c r="A139" s="187" t="s">
        <v>213</v>
      </c>
      <c r="B139" s="118"/>
      <c r="C139" s="119"/>
      <c r="D139" s="118"/>
      <c r="E139" s="119"/>
      <c r="F139" s="118"/>
      <c r="G139" s="119"/>
      <c r="H139" s="118"/>
      <c r="I139" s="119"/>
    </row>
    <row r="140" spans="1:9" s="15" customFormat="1" ht="43.15" customHeight="1" x14ac:dyDescent="0.2">
      <c r="A140" s="176" t="s">
        <v>206</v>
      </c>
      <c r="B140" s="44">
        <f>B105</f>
        <v>0</v>
      </c>
      <c r="C140" s="121"/>
      <c r="D140" s="44">
        <f>D105</f>
        <v>0</v>
      </c>
      <c r="E140" s="121"/>
      <c r="F140" s="44">
        <f>F105</f>
        <v>0</v>
      </c>
      <c r="G140" s="121"/>
      <c r="H140" s="44">
        <f>H105</f>
        <v>0</v>
      </c>
      <c r="I140" s="121"/>
    </row>
    <row r="141" spans="1:9" s="15" customFormat="1" ht="32.450000000000003" customHeight="1" x14ac:dyDescent="0.2">
      <c r="A141" s="176" t="s">
        <v>207</v>
      </c>
      <c r="B141" s="44">
        <f>B106</f>
        <v>0</v>
      </c>
      <c r="C141" s="121"/>
      <c r="D141" s="44">
        <f>D106</f>
        <v>0</v>
      </c>
      <c r="E141" s="121"/>
      <c r="F141" s="44">
        <f>F106</f>
        <v>0</v>
      </c>
      <c r="G141" s="121"/>
      <c r="H141" s="44">
        <f>H106</f>
        <v>0</v>
      </c>
      <c r="I141" s="121"/>
    </row>
    <row r="142" spans="1:9" s="15" customFormat="1" ht="38.450000000000003" customHeight="1" x14ac:dyDescent="0.2">
      <c r="A142" s="177" t="s">
        <v>214</v>
      </c>
      <c r="B142" s="44">
        <f>B108</f>
        <v>0</v>
      </c>
      <c r="C142" s="121"/>
      <c r="D142" s="44">
        <f>D108</f>
        <v>0</v>
      </c>
      <c r="E142" s="121"/>
      <c r="F142" s="44">
        <f>F108</f>
        <v>0</v>
      </c>
      <c r="G142" s="121"/>
      <c r="H142" s="44">
        <f>H108</f>
        <v>0</v>
      </c>
      <c r="I142" s="121"/>
    </row>
    <row r="143" spans="1:9" s="8" customFormat="1" ht="48" customHeight="1" x14ac:dyDescent="0.2">
      <c r="A143" s="177" t="s">
        <v>215</v>
      </c>
      <c r="B143" s="44">
        <f>B109</f>
        <v>0</v>
      </c>
      <c r="C143" s="121"/>
      <c r="D143" s="44">
        <f>D109</f>
        <v>0</v>
      </c>
      <c r="E143" s="121"/>
      <c r="F143" s="44">
        <f>F109</f>
        <v>0</v>
      </c>
      <c r="G143" s="121"/>
      <c r="H143" s="44">
        <f>H109</f>
        <v>0</v>
      </c>
      <c r="I143" s="121"/>
    </row>
    <row r="144" spans="1:9" s="15" customFormat="1" ht="25.15" customHeight="1" x14ac:dyDescent="0.2">
      <c r="A144" s="177" t="s">
        <v>39</v>
      </c>
      <c r="B144" s="44">
        <f>B122</f>
        <v>0</v>
      </c>
      <c r="C144" s="121"/>
      <c r="D144" s="44">
        <f>D122</f>
        <v>0</v>
      </c>
      <c r="E144" s="121"/>
      <c r="F144" s="44">
        <f>F122</f>
        <v>0</v>
      </c>
      <c r="G144" s="121"/>
      <c r="H144" s="44">
        <f>H122</f>
        <v>0</v>
      </c>
      <c r="I144" s="121"/>
    </row>
    <row r="145" spans="1:9" s="15" customFormat="1" ht="25.15" customHeight="1" x14ac:dyDescent="0.2">
      <c r="A145" s="177" t="s">
        <v>40</v>
      </c>
      <c r="B145" s="44">
        <f>B132</f>
        <v>0</v>
      </c>
      <c r="C145" s="121"/>
      <c r="D145" s="44">
        <f>D132</f>
        <v>0</v>
      </c>
      <c r="E145" s="121"/>
      <c r="F145" s="44">
        <f>F132</f>
        <v>0</v>
      </c>
      <c r="G145" s="121"/>
      <c r="H145" s="44">
        <f>H132</f>
        <v>0</v>
      </c>
      <c r="I145" s="121"/>
    </row>
    <row r="146" spans="1:9" s="15" customFormat="1" ht="34.15" customHeight="1" thickBot="1" x14ac:dyDescent="0.25">
      <c r="A146" s="166" t="s">
        <v>216</v>
      </c>
      <c r="B146" s="74">
        <f>B138</f>
        <v>0</v>
      </c>
      <c r="C146" s="121"/>
      <c r="D146" s="74">
        <f>D138</f>
        <v>0</v>
      </c>
      <c r="E146" s="121"/>
      <c r="F146" s="74">
        <f>F138</f>
        <v>0</v>
      </c>
      <c r="G146" s="121"/>
      <c r="H146" s="74">
        <f>H138</f>
        <v>0</v>
      </c>
      <c r="I146" s="121"/>
    </row>
    <row r="147" spans="1:9" s="15" customFormat="1" ht="32.450000000000003" customHeight="1" thickTop="1" x14ac:dyDescent="0.2">
      <c r="A147" s="373" t="s">
        <v>400</v>
      </c>
      <c r="B147" s="178">
        <f>SUM(B140:B146)</f>
        <v>0</v>
      </c>
      <c r="C147" s="122"/>
      <c r="D147" s="178">
        <f>SUM(D140:D146)</f>
        <v>0</v>
      </c>
      <c r="E147" s="122"/>
      <c r="F147" s="178">
        <f>SUM(F140:F146)</f>
        <v>0</v>
      </c>
      <c r="G147" s="122"/>
      <c r="H147" s="178">
        <f>SUM(H140:H146)</f>
        <v>0</v>
      </c>
      <c r="I147" s="122"/>
    </row>
    <row r="148" spans="1:9" s="15" customFormat="1" ht="59.45" customHeight="1" x14ac:dyDescent="0.25">
      <c r="A148" s="374" t="s">
        <v>399</v>
      </c>
      <c r="B148"/>
      <c r="C148" s="122"/>
      <c r="D148" s="226"/>
      <c r="E148" s="122"/>
      <c r="F148" s="120"/>
    </row>
    <row r="149" spans="1:9" s="15" customFormat="1" ht="25.15" customHeight="1" x14ac:dyDescent="0.2">
      <c r="A149" s="160" t="s">
        <v>217</v>
      </c>
      <c r="B149" s="223"/>
      <c r="C149" s="121"/>
      <c r="D149" s="123"/>
      <c r="E149" s="124"/>
      <c r="F149" s="120"/>
    </row>
    <row r="150" spans="1:9" s="15" customFormat="1" ht="25.15" customHeight="1" x14ac:dyDescent="0.2">
      <c r="A150" s="221" t="s">
        <v>278</v>
      </c>
      <c r="B150" s="223"/>
      <c r="C150" s="121"/>
      <c r="D150" s="123"/>
      <c r="E150" s="124"/>
      <c r="F150" s="120"/>
    </row>
    <row r="151" spans="1:9" s="15" customFormat="1" ht="25.15" customHeight="1" x14ac:dyDescent="0.2">
      <c r="A151" s="222" t="s">
        <v>279</v>
      </c>
      <c r="B151" s="223"/>
      <c r="C151" s="121"/>
      <c r="D151" s="123"/>
      <c r="E151" s="124"/>
      <c r="F151" s="120"/>
    </row>
    <row r="152" spans="1:9" s="301" customFormat="1" ht="25.15" customHeight="1" thickBot="1" x14ac:dyDescent="0.3">
      <c r="A152" s="296" t="s">
        <v>218</v>
      </c>
      <c r="B152" s="307">
        <f>B149-(SUM(B150:B151))</f>
        <v>0</v>
      </c>
      <c r="C152" s="297"/>
      <c r="D152" s="298"/>
      <c r="E152" s="297"/>
      <c r="F152" s="299"/>
      <c r="G152" s="300"/>
    </row>
    <row r="153" spans="1:9" s="8" customFormat="1" ht="44.65" customHeight="1" thickTop="1" thickBot="1" x14ac:dyDescent="0.25">
      <c r="A153" s="126" t="s">
        <v>219</v>
      </c>
      <c r="B153" s="309">
        <f>ROUNDDOWN(B147-B152,2)</f>
        <v>0</v>
      </c>
      <c r="C153" s="127" t="str">
        <f>IF((B153)=0,"",IF((B153)&lt;&gt;0,"Kokonaisjäämän ja taseen rahoitusaseman lukujen on täsmättävä toisiinsa. Jos luvut eivät täsmää, on jälkilaskelman luvut tarkistettava. Huom! Tarkistuslaskelmat auttavat tarkistamisessa."))</f>
        <v/>
      </c>
      <c r="D153" s="125"/>
      <c r="E153" s="124"/>
      <c r="F153" s="2"/>
    </row>
    <row r="154" spans="1:9" s="15" customFormat="1" ht="25.15" customHeight="1" thickTop="1" x14ac:dyDescent="0.2">
      <c r="A154" s="160" t="s">
        <v>220</v>
      </c>
      <c r="B154" s="223"/>
      <c r="C154" s="128"/>
      <c r="D154" s="123"/>
      <c r="E154" s="124"/>
      <c r="F154" s="120"/>
    </row>
    <row r="155" spans="1:9" s="15" customFormat="1" ht="25.15" customHeight="1" x14ac:dyDescent="0.2">
      <c r="A155" s="160" t="s">
        <v>221</v>
      </c>
      <c r="B155" s="223"/>
      <c r="C155" s="118"/>
      <c r="D155" s="123"/>
      <c r="E155" s="124"/>
      <c r="F155" s="120"/>
    </row>
    <row r="156" spans="1:9" s="15" customFormat="1" ht="25.15" customHeight="1" thickBot="1" x14ac:dyDescent="0.25">
      <c r="A156" s="160" t="s">
        <v>222</v>
      </c>
      <c r="B156" s="223"/>
      <c r="C156" s="118"/>
      <c r="D156" s="123"/>
      <c r="E156" s="124"/>
      <c r="F156" s="120"/>
    </row>
    <row r="157" spans="1:9" s="301" customFormat="1" ht="25.15" customHeight="1" thickTop="1" x14ac:dyDescent="0.25">
      <c r="A157" s="302" t="s">
        <v>223</v>
      </c>
      <c r="B157" s="308">
        <f>B154-(SUM(B155:B156))</f>
        <v>0</v>
      </c>
      <c r="C157" s="303"/>
      <c r="D157" s="304"/>
      <c r="E157" s="305"/>
      <c r="F157" s="299"/>
    </row>
    <row r="158" spans="1:9" s="132" customFormat="1" ht="61.9" customHeight="1" x14ac:dyDescent="0.25">
      <c r="A158" s="227" t="s">
        <v>231</v>
      </c>
      <c r="B158" s="124"/>
      <c r="C158" s="129"/>
      <c r="D158" s="123"/>
      <c r="E158" s="130"/>
      <c r="F158" s="131"/>
    </row>
    <row r="159" spans="1:9" s="132" customFormat="1" ht="36" customHeight="1" x14ac:dyDescent="0.2">
      <c r="A159" s="188" t="s">
        <v>232</v>
      </c>
      <c r="B159" s="185"/>
      <c r="C159" s="123"/>
      <c r="D159" s="359"/>
      <c r="E159" s="130"/>
      <c r="F159" s="359"/>
      <c r="H159" s="359"/>
    </row>
    <row r="160" spans="1:9" ht="25.15" customHeight="1" x14ac:dyDescent="0.2">
      <c r="A160" s="217" t="s">
        <v>233</v>
      </c>
      <c r="B160" s="93"/>
      <c r="C160" s="92"/>
      <c r="D160" s="360"/>
      <c r="F160" s="360"/>
      <c r="H160" s="360"/>
    </row>
    <row r="161" spans="1:8" ht="25.15" customHeight="1" x14ac:dyDescent="0.2">
      <c r="A161" s="210" t="s">
        <v>234</v>
      </c>
      <c r="B161" s="93"/>
      <c r="C161" s="92"/>
      <c r="D161" s="360"/>
      <c r="F161" s="360"/>
      <c r="H161" s="360"/>
    </row>
    <row r="162" spans="1:8" ht="25.15" customHeight="1" x14ac:dyDescent="0.2">
      <c r="A162" s="217" t="s">
        <v>235</v>
      </c>
      <c r="B162" s="93"/>
      <c r="C162" s="92"/>
      <c r="D162" s="360"/>
      <c r="F162" s="360"/>
      <c r="H162" s="360"/>
    </row>
    <row r="163" spans="1:8" ht="25.15" customHeight="1" x14ac:dyDescent="0.2">
      <c r="A163" s="217" t="s">
        <v>236</v>
      </c>
      <c r="B163" s="93"/>
      <c r="C163" s="92"/>
      <c r="D163" s="360"/>
      <c r="F163" s="360"/>
      <c r="H163" s="360"/>
    </row>
    <row r="164" spans="1:8" ht="25.15" customHeight="1" x14ac:dyDescent="0.2">
      <c r="A164" s="219" t="s">
        <v>398</v>
      </c>
      <c r="B164" s="94"/>
      <c r="C164" s="92"/>
      <c r="D164" s="144"/>
      <c r="F164" s="144"/>
      <c r="H164" s="144"/>
    </row>
    <row r="165" spans="1:8" ht="25.15" customHeight="1" x14ac:dyDescent="0.2">
      <c r="A165" s="220" t="s">
        <v>237</v>
      </c>
      <c r="B165" s="95">
        <f>SUM(B160:B164)</f>
        <v>0</v>
      </c>
      <c r="C165" s="92"/>
      <c r="D165" s="361">
        <f>SUM(D160:D164)</f>
        <v>0</v>
      </c>
      <c r="F165" s="361">
        <f>SUM(F160:F164)</f>
        <v>0</v>
      </c>
      <c r="H165" s="361">
        <f>SUM(H160:H164)</f>
        <v>0</v>
      </c>
    </row>
    <row r="166" spans="1:8" ht="25.15" customHeight="1" x14ac:dyDescent="0.2">
      <c r="A166" s="210" t="s">
        <v>238</v>
      </c>
      <c r="B166" s="96">
        <f>B18+B19+B20+B21+B66+B82+B114+B124+B48</f>
        <v>0</v>
      </c>
      <c r="C166" s="92"/>
      <c r="D166" s="362">
        <f>D18+D19+D20+D21+D66+D82+D114+D124+D48</f>
        <v>0</v>
      </c>
      <c r="F166" s="362">
        <f>F18+F19+F20+F21+F66+F82+F114+F124+F48</f>
        <v>0</v>
      </c>
      <c r="H166" s="362">
        <f>H18+H19+H20+H21+H66+H82+H114+H124+H48</f>
        <v>0</v>
      </c>
    </row>
    <row r="167" spans="1:8" s="435" customFormat="1" ht="25.15" customHeight="1" x14ac:dyDescent="0.2">
      <c r="A167" s="210" t="s">
        <v>239</v>
      </c>
      <c r="B167" s="97">
        <f>-(B46-B41-B43-B24+B68+B72+B74+B86+B88-B115-B125+B71+B51+B54+B55+B57-B44-B102)</f>
        <v>0</v>
      </c>
      <c r="C167" s="92"/>
      <c r="D167" s="97">
        <f>-(D46-D41-D43-D24+D68+D72+D74+D86+D88-D115-D125+D71+D51+D54+D55+D57-D44-D102)</f>
        <v>0</v>
      </c>
      <c r="E167" s="40"/>
      <c r="F167" s="97">
        <f>-(F46-F41-F43-F24+F68+F72+F74+F86+F88-F115-F125+F71+F51+F54+F55+F57-F44-F102)</f>
        <v>0</v>
      </c>
      <c r="H167" s="97">
        <f>-(H46-H41-H43-H24+H68+H72+H74+H86+H88-H115-H125+H71+H51+H54+H55+H57-H44-H102)</f>
        <v>0</v>
      </c>
    </row>
    <row r="168" spans="1:8" ht="25.15" customHeight="1" x14ac:dyDescent="0.2">
      <c r="A168" s="217" t="s">
        <v>235</v>
      </c>
      <c r="B168" s="96">
        <f>B162</f>
        <v>0</v>
      </c>
      <c r="C168" s="92"/>
      <c r="D168" s="362">
        <f>D162</f>
        <v>0</v>
      </c>
      <c r="F168" s="362">
        <f>F162</f>
        <v>0</v>
      </c>
      <c r="H168" s="362">
        <f>H162</f>
        <v>0</v>
      </c>
    </row>
    <row r="169" spans="1:8" ht="25.15" customHeight="1" x14ac:dyDescent="0.2">
      <c r="A169" s="217" t="s">
        <v>236</v>
      </c>
      <c r="B169" s="96">
        <f>B163</f>
        <v>0</v>
      </c>
      <c r="C169" s="92"/>
      <c r="D169" s="362">
        <f>D163</f>
        <v>0</v>
      </c>
      <c r="F169" s="362">
        <f>F163</f>
        <v>0</v>
      </c>
      <c r="H169" s="362">
        <f>H163</f>
        <v>0</v>
      </c>
    </row>
    <row r="170" spans="1:8" ht="25.15" customHeight="1" x14ac:dyDescent="0.2">
      <c r="A170" s="219" t="s">
        <v>398</v>
      </c>
      <c r="B170" s="105">
        <f>-B44</f>
        <v>0</v>
      </c>
      <c r="C170" s="92"/>
      <c r="D170" s="363">
        <f>-D44</f>
        <v>0</v>
      </c>
      <c r="F170" s="363">
        <f>-F44</f>
        <v>0</v>
      </c>
      <c r="H170" s="363">
        <f>-H44</f>
        <v>0</v>
      </c>
    </row>
    <row r="171" spans="1:8" ht="25.15" customHeight="1" x14ac:dyDescent="0.2">
      <c r="A171" s="220" t="s">
        <v>240</v>
      </c>
      <c r="B171" s="95">
        <f>SUM(B166:B170)</f>
        <v>0</v>
      </c>
      <c r="C171" s="92"/>
      <c r="D171" s="361">
        <f>SUM(D166:D170)</f>
        <v>0</v>
      </c>
      <c r="F171" s="361">
        <f>SUM(F166:F170)</f>
        <v>0</v>
      </c>
      <c r="H171" s="361">
        <f>SUM(H166:H170)</f>
        <v>0</v>
      </c>
    </row>
    <row r="172" spans="1:8" ht="25.15" customHeight="1" x14ac:dyDescent="0.2">
      <c r="A172" s="210" t="s">
        <v>241</v>
      </c>
      <c r="B172" s="99">
        <f>ROUNDDOWN(B165-B171,2)</f>
        <v>0</v>
      </c>
      <c r="C172" s="100" t="str">
        <f>IF((B172)=0,"",IF((B172)&lt;&gt;0,"Tilikauden tuloksen ja jälkilaskelman tuloksen on täsmättävä toisiinsa. Tarkista laskelman luvut!"))</f>
        <v/>
      </c>
      <c r="D172" s="368">
        <f>ROUNDDOWN(D165-D171,2)</f>
        <v>0</v>
      </c>
      <c r="F172" s="368">
        <f>ROUNDDOWN(F165-F171,2)</f>
        <v>0</v>
      </c>
      <c r="H172" s="368">
        <f>ROUNDDOWN(H165-H171,2)</f>
        <v>0</v>
      </c>
    </row>
    <row r="173" spans="1:8" ht="25.15" customHeight="1" x14ac:dyDescent="0.2">
      <c r="A173" s="188" t="s">
        <v>242</v>
      </c>
      <c r="B173" s="185"/>
      <c r="C173" s="92"/>
      <c r="D173" s="359"/>
      <c r="F173" s="359"/>
      <c r="H173" s="359"/>
    </row>
    <row r="174" spans="1:8" ht="25.15" customHeight="1" x14ac:dyDescent="0.2">
      <c r="A174" s="217" t="s">
        <v>243</v>
      </c>
      <c r="B174" s="93"/>
      <c r="C174" s="92"/>
      <c r="D174" s="360"/>
      <c r="F174" s="360"/>
      <c r="H174" s="360"/>
    </row>
    <row r="175" spans="1:8" ht="25.15" customHeight="1" x14ac:dyDescent="0.2">
      <c r="A175" s="210" t="s">
        <v>244</v>
      </c>
      <c r="B175" s="98">
        <f>-B162</f>
        <v>0</v>
      </c>
      <c r="C175" s="92"/>
      <c r="D175" s="363">
        <f>-D162</f>
        <v>0</v>
      </c>
      <c r="F175" s="363">
        <f>-F162</f>
        <v>0</v>
      </c>
      <c r="H175" s="363">
        <f>-H162</f>
        <v>0</v>
      </c>
    </row>
    <row r="176" spans="1:8" ht="25.15" customHeight="1" x14ac:dyDescent="0.2">
      <c r="A176" s="210" t="s">
        <v>245</v>
      </c>
      <c r="B176" s="99">
        <f>SUM(B174:B175)</f>
        <v>0</v>
      </c>
      <c r="C176" s="92"/>
      <c r="D176" s="364">
        <f>SUM(D174:D175)</f>
        <v>0</v>
      </c>
      <c r="F176" s="364">
        <f>SUM(F174:F175)</f>
        <v>0</v>
      </c>
      <c r="H176" s="364">
        <f>SUM(H174:H175)</f>
        <v>0</v>
      </c>
    </row>
    <row r="177" spans="1:8" ht="25.15" customHeight="1" x14ac:dyDescent="0.2">
      <c r="A177" s="217" t="s">
        <v>246</v>
      </c>
      <c r="B177" s="101"/>
      <c r="C177" s="92"/>
      <c r="D177" s="365"/>
      <c r="F177" s="365"/>
      <c r="H177" s="365"/>
    </row>
    <row r="178" spans="1:8" ht="25.15" customHeight="1" x14ac:dyDescent="0.2">
      <c r="A178" s="218" t="s">
        <v>247</v>
      </c>
      <c r="B178" s="95">
        <f>B176-B177</f>
        <v>0</v>
      </c>
      <c r="C178" s="92"/>
      <c r="D178" s="361">
        <f>D176-D177</f>
        <v>0</v>
      </c>
      <c r="F178" s="361">
        <f>F176-F177</f>
        <v>0</v>
      </c>
      <c r="H178" s="361">
        <f>H176-H177</f>
        <v>0</v>
      </c>
    </row>
    <row r="179" spans="1:8" s="435" customFormat="1" ht="25.15" customHeight="1" x14ac:dyDescent="0.2">
      <c r="A179" s="209" t="s">
        <v>248</v>
      </c>
      <c r="B179" s="96">
        <f>-B97+B41+B87</f>
        <v>0</v>
      </c>
      <c r="C179" s="92"/>
      <c r="D179" s="96">
        <f>-D97+D41+D87</f>
        <v>0</v>
      </c>
      <c r="E179" s="40"/>
      <c r="F179" s="96">
        <f>-F97+F41+F87</f>
        <v>0</v>
      </c>
      <c r="H179" s="96">
        <f>-H97+H41+H87</f>
        <v>0</v>
      </c>
    </row>
    <row r="180" spans="1:8" ht="25.15" customHeight="1" x14ac:dyDescent="0.2">
      <c r="A180" s="209" t="s">
        <v>249</v>
      </c>
      <c r="B180" s="96">
        <f>B117</f>
        <v>0</v>
      </c>
      <c r="C180" s="92"/>
      <c r="D180" s="362">
        <f>D117</f>
        <v>0</v>
      </c>
      <c r="F180" s="362">
        <f>F117</f>
        <v>0</v>
      </c>
      <c r="H180" s="362">
        <f>H117</f>
        <v>0</v>
      </c>
    </row>
    <row r="181" spans="1:8" ht="25.15" customHeight="1" x14ac:dyDescent="0.2">
      <c r="A181" s="209" t="s">
        <v>250</v>
      </c>
      <c r="B181" s="98">
        <f>B127</f>
        <v>0</v>
      </c>
      <c r="C181" s="92"/>
      <c r="D181" s="363">
        <f>D127</f>
        <v>0</v>
      </c>
      <c r="E181" s="102"/>
      <c r="F181" s="363">
        <f>F127</f>
        <v>0</v>
      </c>
      <c r="H181" s="363">
        <f>H127</f>
        <v>0</v>
      </c>
    </row>
    <row r="182" spans="1:8" ht="25.15" customHeight="1" x14ac:dyDescent="0.2">
      <c r="A182" s="210" t="s">
        <v>245</v>
      </c>
      <c r="B182" s="306">
        <f>B179-B181-B180</f>
        <v>0</v>
      </c>
      <c r="C182" s="92"/>
      <c r="D182" s="366">
        <f>D179-D181-D180</f>
        <v>0</v>
      </c>
      <c r="F182" s="366">
        <f>F179-F181-F180</f>
        <v>0</v>
      </c>
      <c r="H182" s="366">
        <f>H179-H181-H180</f>
        <v>0</v>
      </c>
    </row>
    <row r="183" spans="1:8" ht="25.15" customHeight="1" x14ac:dyDescent="0.2">
      <c r="A183" s="210" t="s">
        <v>241</v>
      </c>
      <c r="B183" s="96">
        <f>ROUNDDOWN(IF(B178&gt;0,B178-B182,-B178+B182),2)</f>
        <v>0</v>
      </c>
      <c r="C183" s="104" t="str">
        <f>IF((B183)=0,"",IF((B183)&lt;&gt;0,"Laskelman investonnit on täsmättävä kahden tilikauden välillä tapahtuneeseen muutokseen!"))</f>
        <v/>
      </c>
      <c r="D183" s="362">
        <f>ROUNDDOWN(IF(D178&gt;0,D178-D182,-D178+D182),2)</f>
        <v>0</v>
      </c>
      <c r="F183" s="362">
        <f>ROUNDDOWN(IF(F178&gt;0,F178-F182,-F178+F182),2)</f>
        <v>0</v>
      </c>
      <c r="H183" s="362">
        <f>ROUNDDOWN(IF(H178&gt;0,H178-H182,-H178+H182),2)</f>
        <v>0</v>
      </c>
    </row>
    <row r="184" spans="1:8" ht="25.15" customHeight="1" x14ac:dyDescent="0.2">
      <c r="A184" s="189" t="s">
        <v>251</v>
      </c>
      <c r="B184" s="190"/>
      <c r="C184" s="92"/>
      <c r="D184" s="367"/>
      <c r="F184" s="367"/>
      <c r="H184" s="367"/>
    </row>
    <row r="185" spans="1:8" ht="25.15" customHeight="1" x14ac:dyDescent="0.2">
      <c r="A185" s="209" t="s">
        <v>252</v>
      </c>
      <c r="B185" s="93"/>
      <c r="C185" s="92"/>
      <c r="D185" s="360"/>
      <c r="F185" s="360"/>
      <c r="H185" s="360"/>
    </row>
    <row r="186" spans="1:8" ht="25.15" customHeight="1" x14ac:dyDescent="0.2">
      <c r="A186" s="210" t="s">
        <v>253</v>
      </c>
      <c r="B186" s="101"/>
      <c r="C186" s="92"/>
      <c r="D186" s="365"/>
      <c r="F186" s="365"/>
      <c r="H186" s="365"/>
    </row>
    <row r="187" spans="1:8" ht="25.15" customHeight="1" x14ac:dyDescent="0.2">
      <c r="A187" s="210" t="s">
        <v>245</v>
      </c>
      <c r="B187" s="99">
        <f>SUM(B185:B186)</f>
        <v>0</v>
      </c>
      <c r="C187" s="92"/>
      <c r="D187" s="364">
        <f>SUM(D185:D186)</f>
        <v>0</v>
      </c>
      <c r="F187" s="364">
        <f>SUM(F185:F186)</f>
        <v>0</v>
      </c>
      <c r="H187" s="364">
        <f>SUM(H185:H186)</f>
        <v>0</v>
      </c>
    </row>
    <row r="188" spans="1:8" ht="25.15" customHeight="1" x14ac:dyDescent="0.2">
      <c r="A188" s="209" t="s">
        <v>254</v>
      </c>
      <c r="B188" s="93"/>
      <c r="C188" s="92"/>
      <c r="D188" s="360"/>
      <c r="F188" s="360"/>
      <c r="H188" s="360"/>
    </row>
    <row r="189" spans="1:8" ht="25.15" customHeight="1" x14ac:dyDescent="0.2">
      <c r="A189" s="209" t="s">
        <v>255</v>
      </c>
      <c r="B189" s="101"/>
      <c r="C189" s="92"/>
      <c r="D189" s="365"/>
      <c r="F189" s="365"/>
      <c r="H189" s="365"/>
    </row>
    <row r="190" spans="1:8" ht="25.15" customHeight="1" x14ac:dyDescent="0.2">
      <c r="A190" s="210" t="s">
        <v>245</v>
      </c>
      <c r="B190" s="105">
        <f>SUM(B188:B189)</f>
        <v>0</v>
      </c>
      <c r="C190" s="92"/>
      <c r="D190" s="368">
        <f>SUM(D188:D189)</f>
        <v>0</v>
      </c>
      <c r="F190" s="368">
        <f>SUM(F188:F189)</f>
        <v>0</v>
      </c>
      <c r="H190" s="368">
        <f>SUM(H188:H189)</f>
        <v>0</v>
      </c>
    </row>
    <row r="191" spans="1:8" ht="25.15" customHeight="1" x14ac:dyDescent="0.2">
      <c r="A191" s="134" t="s">
        <v>256</v>
      </c>
      <c r="B191" s="95">
        <f>B187-B190</f>
        <v>0</v>
      </c>
      <c r="C191" s="92"/>
      <c r="D191" s="361">
        <f>D187-D190</f>
        <v>0</v>
      </c>
      <c r="F191" s="361">
        <f>F187-F190</f>
        <v>0</v>
      </c>
      <c r="H191" s="361">
        <f>H187-H190</f>
        <v>0</v>
      </c>
    </row>
    <row r="192" spans="1:8" ht="25.15" customHeight="1" x14ac:dyDescent="0.2">
      <c r="A192" s="209" t="s">
        <v>257</v>
      </c>
      <c r="B192" s="96">
        <f>B99+B23-B43-B52-B53-B69-B70</f>
        <v>0</v>
      </c>
      <c r="C192" s="92"/>
      <c r="D192" s="362">
        <f>D99+D23-D43-D52-D53-D69-D70</f>
        <v>0</v>
      </c>
      <c r="F192" s="362">
        <f>F99+F23-F43-F52-F53-F69-F70</f>
        <v>0</v>
      </c>
      <c r="H192" s="362">
        <f>H99+H23-H43-H52-H53-H69-H70</f>
        <v>0</v>
      </c>
    </row>
    <row r="193" spans="1:8" ht="25.15" customHeight="1" x14ac:dyDescent="0.2">
      <c r="A193" s="209" t="s">
        <v>258</v>
      </c>
      <c r="B193" s="96">
        <f>B116</f>
        <v>0</v>
      </c>
      <c r="C193" s="92"/>
      <c r="D193" s="362">
        <f>D116</f>
        <v>0</v>
      </c>
      <c r="F193" s="362">
        <f>F116</f>
        <v>0</v>
      </c>
      <c r="H193" s="362">
        <f>H116</f>
        <v>0</v>
      </c>
    </row>
    <row r="194" spans="1:8" ht="25.15" customHeight="1" x14ac:dyDescent="0.2">
      <c r="A194" s="209" t="s">
        <v>259</v>
      </c>
      <c r="B194" s="105">
        <f>B126</f>
        <v>0</v>
      </c>
      <c r="C194" s="92"/>
      <c r="D194" s="368">
        <f>D126</f>
        <v>0</v>
      </c>
      <c r="F194" s="368">
        <f>F126</f>
        <v>0</v>
      </c>
      <c r="H194" s="368">
        <f>H126</f>
        <v>0</v>
      </c>
    </row>
    <row r="195" spans="1:8" ht="25.15" customHeight="1" x14ac:dyDescent="0.2">
      <c r="A195" s="210" t="s">
        <v>245</v>
      </c>
      <c r="B195" s="99">
        <f>SUM(B192:B194)</f>
        <v>0</v>
      </c>
      <c r="C195" s="92"/>
      <c r="D195" s="364">
        <f>SUM(D192:D194)</f>
        <v>0</v>
      </c>
      <c r="F195" s="364">
        <f>SUM(F192:F194)</f>
        <v>0</v>
      </c>
      <c r="H195" s="364">
        <f>SUM(H192:H194)</f>
        <v>0</v>
      </c>
    </row>
    <row r="196" spans="1:8" ht="25.15" customHeight="1" x14ac:dyDescent="0.2">
      <c r="A196" s="210" t="s">
        <v>241</v>
      </c>
      <c r="B196" s="96">
        <f>ROUNDDOWN(IF(B191&gt;0,B191-B195,-B191+B195),2)</f>
        <v>0</v>
      </c>
      <c r="C196" s="104" t="str">
        <f>IF((B196)=0,"",IF((B196)&lt;&gt;0,"Lainojen lyhennykset ja nostot on täsmättävä kahden tilikauden välillä tapahtuneeseen lainojen muutokseen!"))</f>
        <v/>
      </c>
      <c r="D196" s="362">
        <f>ROUNDDOWN(IF(D191&gt;0,D191-D195,-D191+D195),2)</f>
        <v>0</v>
      </c>
      <c r="F196" s="362">
        <f>ROUNDDOWN(IF(F191&gt;0,F191-F195,-F191+F195),2)</f>
        <v>0</v>
      </c>
      <c r="H196" s="362">
        <f>ROUNDDOWN(IF(H191&gt;0,H191-H195,-H191+H195),2)</f>
        <v>0</v>
      </c>
    </row>
    <row r="197" spans="1:8" ht="25.15" customHeight="1" x14ac:dyDescent="0.2">
      <c r="A197" s="191" t="s">
        <v>260</v>
      </c>
      <c r="B197" s="192"/>
      <c r="C197" s="92"/>
      <c r="D197" s="369"/>
      <c r="F197" s="369"/>
      <c r="H197" s="369"/>
    </row>
    <row r="198" spans="1:8" ht="25.15" customHeight="1" x14ac:dyDescent="0.2">
      <c r="A198" s="211" t="s">
        <v>261</v>
      </c>
      <c r="B198" s="93"/>
      <c r="C198" s="92"/>
      <c r="D198" s="360"/>
      <c r="F198" s="360"/>
      <c r="H198" s="360"/>
    </row>
    <row r="199" spans="1:8" ht="25.15" customHeight="1" x14ac:dyDescent="0.2">
      <c r="A199" s="211" t="s">
        <v>262</v>
      </c>
      <c r="B199" s="101"/>
      <c r="C199" s="92"/>
      <c r="D199" s="365"/>
      <c r="F199" s="365"/>
      <c r="H199" s="365"/>
    </row>
    <row r="200" spans="1:8" ht="25.15" customHeight="1" x14ac:dyDescent="0.2">
      <c r="A200" s="133" t="s">
        <v>263</v>
      </c>
      <c r="B200" s="95">
        <f>B198-B199</f>
        <v>0</v>
      </c>
      <c r="C200" s="92"/>
      <c r="D200" s="361">
        <f>D198-D199</f>
        <v>0</v>
      </c>
      <c r="F200" s="361">
        <f>F198-F199</f>
        <v>0</v>
      </c>
      <c r="H200" s="361">
        <f>H198-H199</f>
        <v>0</v>
      </c>
    </row>
    <row r="201" spans="1:8" ht="25.15" customHeight="1" x14ac:dyDescent="0.2">
      <c r="A201" s="212" t="s">
        <v>264</v>
      </c>
      <c r="B201" s="93">
        <f>B98</f>
        <v>0</v>
      </c>
      <c r="C201" s="92"/>
      <c r="D201" s="360">
        <f>D98</f>
        <v>0</v>
      </c>
      <c r="F201" s="360">
        <f>F98</f>
        <v>0</v>
      </c>
      <c r="H201" s="360">
        <f>H98</f>
        <v>0</v>
      </c>
    </row>
    <row r="202" spans="1:8" ht="25.15" customHeight="1" x14ac:dyDescent="0.2">
      <c r="A202" s="212" t="s">
        <v>265</v>
      </c>
      <c r="B202" s="93"/>
      <c r="C202" s="92"/>
      <c r="D202" s="360"/>
      <c r="F202" s="360"/>
      <c r="H202" s="360"/>
    </row>
    <row r="203" spans="1:8" ht="25.15" customHeight="1" x14ac:dyDescent="0.2">
      <c r="A203" s="212" t="s">
        <v>266</v>
      </c>
      <c r="B203" s="93"/>
      <c r="C203" s="92"/>
      <c r="D203" s="360"/>
      <c r="F203" s="360"/>
      <c r="H203" s="360"/>
    </row>
    <row r="204" spans="1:8" ht="25.15" customHeight="1" x14ac:dyDescent="0.2">
      <c r="A204" s="213" t="s">
        <v>245</v>
      </c>
      <c r="B204" s="106">
        <f>SUM(B201:B203)</f>
        <v>0</v>
      </c>
      <c r="C204" s="92"/>
      <c r="D204" s="370">
        <f>SUM(D201:D203)</f>
        <v>0</v>
      </c>
      <c r="F204" s="370">
        <f>SUM(F201:F203)</f>
        <v>0</v>
      </c>
      <c r="H204" s="370">
        <f>SUM(H201:H203)</f>
        <v>0</v>
      </c>
    </row>
    <row r="205" spans="1:8" ht="25.15" customHeight="1" x14ac:dyDescent="0.2">
      <c r="A205" s="135" t="s">
        <v>241</v>
      </c>
      <c r="B205" s="99">
        <f>ROUNDDOWN(IF(B200&gt;0,B200-B204,-B200-B204),2)</f>
        <v>0</v>
      </c>
      <c r="C205" s="104" t="str">
        <f>IF((B205)=0,"",IF((B205)&lt;&gt;0,"Opo:n muutokset on täsmättävä kahden tilikauden välillä tapahtuneeseen muutokseen!"))</f>
        <v/>
      </c>
      <c r="D205" s="364">
        <f>ROUNDDOWN(IF(D200&gt;0,D200-D204,-D200-D204),2)</f>
        <v>0</v>
      </c>
      <c r="F205" s="364">
        <f>ROUNDDOWN(IF(F200&gt;0,F200-F204,-F200-F204),2)</f>
        <v>0</v>
      </c>
      <c r="H205" s="364">
        <f>ROUNDDOWN(IF(H200&gt;0,H200-H204,-H200-H204),2)</f>
        <v>0</v>
      </c>
    </row>
    <row r="206" spans="1:8" ht="25.15" customHeight="1" x14ac:dyDescent="0.2">
      <c r="A206" s="189" t="s">
        <v>267</v>
      </c>
      <c r="B206" s="190"/>
      <c r="C206" s="92"/>
      <c r="D206" s="367"/>
      <c r="E206" s="107"/>
      <c r="F206" s="367"/>
      <c r="H206" s="367"/>
    </row>
    <row r="207" spans="1:8" ht="25.15" customHeight="1" x14ac:dyDescent="0.2">
      <c r="A207" s="210" t="s">
        <v>268</v>
      </c>
      <c r="B207" s="93"/>
      <c r="C207" s="92"/>
      <c r="D207" s="360"/>
      <c r="E207" s="107"/>
      <c r="F207" s="360"/>
      <c r="H207" s="360"/>
    </row>
    <row r="208" spans="1:8" ht="25.15" customHeight="1" x14ac:dyDescent="0.2">
      <c r="A208" s="210" t="s">
        <v>269</v>
      </c>
      <c r="B208" s="101"/>
      <c r="C208" s="92"/>
      <c r="D208" s="365"/>
      <c r="E208" s="107"/>
      <c r="F208" s="365"/>
      <c r="H208" s="365"/>
    </row>
    <row r="209" spans="1:8" ht="25.15" customHeight="1" x14ac:dyDescent="0.2">
      <c r="A209" s="214" t="s">
        <v>270</v>
      </c>
      <c r="B209" s="108">
        <f>B207-B208</f>
        <v>0</v>
      </c>
      <c r="C209" s="92"/>
      <c r="D209" s="371">
        <f>D207-D208</f>
        <v>0</v>
      </c>
      <c r="E209" s="107"/>
      <c r="F209" s="371">
        <f>F207-F208</f>
        <v>0</v>
      </c>
      <c r="H209" s="371">
        <f>H207-H208</f>
        <v>0</v>
      </c>
    </row>
    <row r="210" spans="1:8" ht="25.15" customHeight="1" x14ac:dyDescent="0.2">
      <c r="A210" s="210" t="s">
        <v>271</v>
      </c>
      <c r="B210" s="101"/>
      <c r="C210" s="92"/>
      <c r="D210" s="365"/>
      <c r="E210" s="107"/>
      <c r="F210" s="365"/>
      <c r="H210" s="365"/>
    </row>
    <row r="211" spans="1:8" ht="25.15" customHeight="1" x14ac:dyDescent="0.2">
      <c r="A211" s="210" t="s">
        <v>241</v>
      </c>
      <c r="B211" s="109">
        <f>ROUNDDOWN(IF(B209&gt;0,B209-B210,-B209-B210),2)</f>
        <v>0</v>
      </c>
      <c r="C211" s="92"/>
      <c r="D211" s="368">
        <f>ROUNDDOWN(IF(D209&gt;0,D209-D210,-D209-D210),2)</f>
        <v>0</v>
      </c>
      <c r="E211" s="107"/>
      <c r="F211" s="368">
        <f>ROUNDDOWN(IF(F209&gt;0,F209-F210,-F209-F210),2)</f>
        <v>0</v>
      </c>
      <c r="H211" s="368">
        <f>ROUNDDOWN(IF(H209&gt;0,H209-H210,-H209-H210),2)</f>
        <v>0</v>
      </c>
    </row>
    <row r="212" spans="1:8" ht="25.15" customHeight="1" x14ac:dyDescent="0.2">
      <c r="A212" s="189" t="s">
        <v>272</v>
      </c>
      <c r="B212" s="190"/>
      <c r="C212" s="92"/>
      <c r="E212" s="107"/>
    </row>
    <row r="213" spans="1:8" ht="25.15" customHeight="1" x14ac:dyDescent="0.2">
      <c r="A213" s="215" t="s">
        <v>273</v>
      </c>
      <c r="B213" s="110">
        <f>B61+B78+B93+B96+B121+B131+B137</f>
        <v>0</v>
      </c>
      <c r="C213" s="92"/>
      <c r="E213" s="107"/>
    </row>
    <row r="214" spans="1:8" ht="25.15" customHeight="1" x14ac:dyDescent="0.2">
      <c r="A214" s="215" t="s">
        <v>274</v>
      </c>
      <c r="B214" s="111">
        <f>B157</f>
        <v>0</v>
      </c>
      <c r="C214" s="92"/>
      <c r="E214" s="107"/>
    </row>
    <row r="215" spans="1:8" ht="25.15" customHeight="1" x14ac:dyDescent="0.2">
      <c r="A215" s="216" t="s">
        <v>241</v>
      </c>
      <c r="B215" s="105">
        <f>ROUNDDOWN(B213-B214,2)</f>
        <v>0</v>
      </c>
      <c r="C215" s="104" t="str">
        <f>IF((B215)=0,"",IF((B215)&lt;&gt;0,"Edellisten tilikausien jäämät on täsmättävä edellisen tilikauden taseen rahoitusasemaan!"))</f>
        <v/>
      </c>
      <c r="E215" s="107"/>
    </row>
    <row r="216" spans="1:8" ht="44.45" customHeight="1" x14ac:dyDescent="0.2">
      <c r="A216" s="56" t="s">
        <v>127</v>
      </c>
      <c r="E216" s="107"/>
    </row>
    <row r="217" spans="1:8" ht="85.9" customHeight="1" x14ac:dyDescent="0.2">
      <c r="A217" s="112"/>
      <c r="B217"/>
      <c r="C217" s="113"/>
      <c r="E217" s="107"/>
    </row>
    <row r="218" spans="1:8" ht="23.45" customHeight="1" x14ac:dyDescent="0.2">
      <c r="A218" s="45" t="s">
        <v>224</v>
      </c>
      <c r="E218" s="107"/>
    </row>
    <row r="219" spans="1:8" ht="54.6" customHeight="1" x14ac:dyDescent="0.2">
      <c r="A219" s="194" t="s">
        <v>225</v>
      </c>
      <c r="B219"/>
      <c r="C219" s="114"/>
      <c r="D219" s="80"/>
      <c r="E219" s="80"/>
    </row>
    <row r="220" spans="1:8" ht="43.15" customHeight="1" x14ac:dyDescent="0.2">
      <c r="A220" s="195" t="s">
        <v>226</v>
      </c>
      <c r="B220"/>
      <c r="C220" s="80"/>
      <c r="E220" s="107"/>
    </row>
    <row r="221" spans="1:8" ht="28.5" x14ac:dyDescent="0.2">
      <c r="A221" s="56" t="s">
        <v>227</v>
      </c>
    </row>
  </sheetData>
  <sheetProtection algorithmName="SHA-512" hashValue="KWz4UTIDAF/pD74Z+PomjbjdGsId439M3BzwvqiHN7IJX9X4z6BeqCf/eLtypeZYgbTMv2uerxzZQspqt+Sijw==" saltValue="8eFI+kEWy7xvcZsKCEcz/A==" spinCount="100000" sheet="1" objects="1" scenarios="1"/>
  <dataValidations xWindow="914" yWindow="282" count="32">
    <dataValidation allowBlank="1" showInputMessage="1" showErrorMessage="1" prompt="Täytä yhteisön tilikausi tähän ruutuun aloituspäivästä lopetuspäivään. Esim. 1.1.-31.12.2020." sqref="A9" xr:uid="{40738297-84B8-410F-8E31-41C189B12DE8}"/>
    <dataValidation operator="notBetween" showInputMessage="1" showErrorMessage="1" prompt="Lisää tilikauden pituus kuukausina." sqref="A11" xr:uid="{5B823CC5-F046-4AB6-B581-9EBD64F6E8EB}"/>
    <dataValidation allowBlank="1" showInputMessage="1" showErrorMessage="1" prompt="Täytä huoneistoala- ja tilikauden pituus -solu. " sqref="E14:E15 E18 E64 E82 G18 I14:I15 G14:G15 I18" xr:uid="{4C8D6A44-8C8E-417E-9528-B6AA50EE35AC}"/>
    <dataValidation allowBlank="1" showInputMessage="1" showErrorMessage="1" prompt="Täytä huoneistoala- ja tilikauden pituus -solu." sqref="C14:C15 C18" xr:uid="{7D95AD8A-D0C8-4B25-A569-E5C972D8BD8C}"/>
    <dataValidation allowBlank="1" showInputMessage="1" showErrorMessage="1" promptTitle="Muut vuokratuotot" prompt="Muista vähentää muihin kuluihin kohdistuneet vuokratuotot (esim. varautumisiin kerätyt), jos niitä ei ole eritelty kirjanpidossa. " sqref="D18 B18 F18 H18" xr:uid="{6B8A21F5-0129-40EA-8867-59F2206EE3EB}"/>
    <dataValidation allowBlank="1" showInputMessage="1" showErrorMessage="1" promptTitle="Kulujen kirjaus" prompt="Kulut syötetään +merkkisenä." sqref="D27 B27 F27 H27" xr:uid="{6C452D56-1405-418A-A404-3C174A0342EA}"/>
    <dataValidation allowBlank="1" showInputMessage="1" showErrorMessage="1" promptTitle="Korjaukset ja aktivoinnit" prompt="Korjaukset esitetään nettosummana +merkkisenä. Jos kuluja on aktivoitu taseeseen, esitetään aktivoidut kulut + merkkisenä alapuolella. (Korjauskulut+aktivoidut kulut = korjauksiin käytetyt rahavarat). Myynnit esitetään -merkkisenä." sqref="D40 B40 D87 B87 F40 F87 H40 H87" xr:uid="{BD193BD9-4912-42B8-83B6-8699736AA78E}"/>
    <dataValidation allowBlank="1" showInputMessage="1" showErrorMessage="1" promptTitle="Vuokran tasaus" prompt="Kohdekohtaiset laskelmat: Summa kertoo, miten paljon kohde saa hyvitystä muilta kohteilta (-merkkinen) tai miten paljon kohde maksaa muiden kohteiden kuluja (+merkkinen). " sqref="H75 H90 H45 H58 F58 F75 F90 F45" xr:uid="{0077E5C1-EC38-4C66-ACB1-7BD59ABC4B07}"/>
    <dataValidation allowBlank="1" showInputMessage="1" showErrorMessage="1" promptTitle="Lyhennykset" prompt="Esitetään ainoastaan omakustannusvuokran alaisten kohteiden lyhennykset" sqref="D69 B69 D52 B52 F69 F52 H69 H52" xr:uid="{3B1EA6B5-2B06-4FE2-8834-ED9629230FD8}"/>
    <dataValidation allowBlank="1" showInputMessage="1" showErrorMessage="1" promptTitle="Varautumisten tuotot" prompt="Varautumisten tuottoina esitetään summa, joka on todellisuudessa kertynyt vuokrissa varautumisiin. _x000a__x000a_Varautumisiin kerättävät vuokrat on esitettävä myös vuokranmäärityslaskelmassa." sqref="D82 B82 F82 H82" xr:uid="{77176AB9-AE3D-4B76-88E5-2A350FFD8C1E}"/>
    <dataValidation allowBlank="1" showInputMessage="1" showErrorMessage="1" promptTitle="Ohje" prompt="Edellisen tilikauden jälkilaskelmasta &quot;omakust.vuokrauksen investointien rahoitusjäämä tilikauden lopussa&quot;. _x000a__x000a_Vuoden 2017 j-laskelmassa summa on 0 €, jos laskelmaa ei ole laadittu aiemmilta vuosilta." sqref="D96 B96 F96 H96" xr:uid="{263B8DDE-904F-4A37-8F9C-73065E59A995}"/>
    <dataValidation allowBlank="1" showInputMessage="1" showErrorMessage="1" promptTitle="Saadut avustukset" prompt="Summa sisältää investointeihin saadut avustukset." sqref="D97 B97 F97 H97" xr:uid="{054EFAB5-154F-4501-9E48-40F80B81097B}"/>
    <dataValidation allowBlank="1" showInputMessage="1" showErrorMessage="1" promptTitle="Laskentaohje" prompt="Muun vuokraustoiminnan tilikauden pitkäaik.vieraspo + lyh.aik. vieras po - edell.tilikauden pitkäaik.vieraspo + lyh.aik. vieras po." sqref="D116 B116 F116 H116" xr:uid="{8BE207EE-328E-4E28-8158-A9F12BDA7990}"/>
    <dataValidation allowBlank="1" showInputMessage="1" showErrorMessage="1" promptTitle="Vuokravakuuksien esittäminen" prompt="Vuokravakuudet esitetään  lyhyt.aik.veloissa, jos kirjanpidossa kirjattu lyhytaikaisiin. Jos kirjanpidossa kirjattu pitkäaikaisiin, vakuudet esitetään muissa  rahoitukseen vaikuttavissa tapahtumissa. " sqref="B150 B155" xr:uid="{DC208447-BC8D-4A32-8013-7AF784DCDBC9}"/>
    <dataValidation allowBlank="1" showInputMessage="1" showErrorMessage="1" promptTitle="Pakollinen syöttieto" prompt="Edellisen tilikauden taseen rahoitusasema on esitettävä laskelmassa. Summat otetaan edellisen tilikauden tilinpäätöksestä tai jälkilaskelmasta, jos sellainen on laadittu vuoden 2016 vuokrista. " sqref="B154" xr:uid="{6AB6FE87-0D88-4B39-813A-8CBA2A0C3444}"/>
    <dataValidation allowBlank="1" showInputMessage="1" showErrorMessage="1" promptTitle="Vuoden 2017 jälkilaskelma" prompt="Vuodelta 2016 kertyneet ylijäämät voi siirtää suoraan varautumisiin kertyneisiin varoihin. Jos on kertynyt alijäämää, esitetään se hoito- tai rahoitusvuokraan kertyneeksi." sqref="B157" xr:uid="{5838A2F6-2F7A-4369-A481-B70BF65FDB51}"/>
    <dataValidation allowBlank="1" showInputMessage="1" showErrorMessage="1" promptTitle="Ohje" prompt="Luvut syötetään suoraan tilinpäätöksestä. Huomaa lisätä tuottoihin myös rahoitustuotot. " sqref="B160" xr:uid="{E6998B49-1672-4B3A-8EE5-A040ABE7B0B2}"/>
    <dataValidation allowBlank="1" showInputMessage="1" showErrorMessage="1" promptTitle="Ohje" prompt="Syötä luvut! Tarkista myös että muutos näkyy jälkilaskelmalla muuna rahoitukseen vaikuttavana tapahtumana." sqref="B201:B203 D201:D203 F201:F203 H201:H203" xr:uid="{CAB40E2A-14E8-44B1-9075-F47A67621D87}"/>
    <dataValidation allowBlank="1" showInputMessage="1" showErrorMessage="1" promptTitle="Ohje" prompt="OPO:n muutoksia voivat olla esim. osakepääoman muutokset, muutokset eri rahastoissa jne. Tarkista myös, ettei edell.tilikauden ja tilikauden tuloksesta ole suoraan vähennetty osinkoa. Myös osinko on huomioitava laskelmassa. " sqref="B198" xr:uid="{7A4DC92D-98F8-4460-AC53-D5C7DEBF286C}"/>
    <dataValidation allowBlank="1" showInputMessage="1" showErrorMessage="1" promptTitle="Laskukaava" prompt="Muuta laskukaava sen mukaan, onko taseeseen aktivoidut esitetty +merkkisenä vai -merkkisenä. Tässä kaavassa taseeseen aktivoidut on hoito- ja rahoituskuluissa sekä varautumisissa esitetty +merkkisenä. " sqref="B179 F179 D179 H179" xr:uid="{564035A3-7D33-4F50-ABA4-BD9798CD897D}"/>
    <dataValidation allowBlank="1" showInputMessage="1" showErrorMessage="1" promptTitle="Tarkistus" prompt="Tarkista tarvittaessa laskukaava. Suojauksen voi avata salasanalla &quot;ara&quot;. " sqref="B196 B183 D196 D183 F196 F183 H196 H183" xr:uid="{3B774C07-4E34-4610-966E-E2048C9BE3D6}"/>
    <dataValidation allowBlank="1" showInputMessage="1" showErrorMessage="1" promptTitle="Vuokran tasaus" prompt="Jos kuluja tasataan, ei yhteisö- ja tasausryhmätason laskelmassa esitetä vuokran tasaus -summaa, koska kulut ovat jaettu kaikille kohteille. " sqref="B45 D45 B58 D58 B75 D75 B90 D90" xr:uid="{C8CB669A-36F4-47C9-AA8C-FF4FBFFB2606}"/>
    <dataValidation allowBlank="1" showInputMessage="1" showErrorMessage="1" promptTitle="Vuokravakuudet" prompt="Vuokravakuudet esitetään lyhyaikaisissa veloissa taseen rahoitusasemassa, jos ne ovat kirjattu kirjanpidossa lyh.aikaisiin velkoihin. Jos vuokravakuudet ovat kirjattu pitkäaikaisiin velkoihin, esitetään ne muissa rahoitukseen vaikuttavissa tapahtumissa. " sqref="B185" xr:uid="{E01AFA54-EFAB-425F-BEC8-1A31E5B761F6}"/>
    <dataValidation allowBlank="1" showInputMessage="1" showErrorMessage="1" promptTitle="Ohje" prompt="Tässä voi tarkistaa esim. vuokravakuudet, jos ne ovat kirjattu kirjanpidossa pitkäaikaisiin velkoihin ja jälkilaskelmalla muihin rahoitukseen vaikuttaviin tapahtumiin.  " sqref="B207 D207 F207 H207" xr:uid="{32CA5D32-B8F3-4337-8FE2-E56CA14FBCD8}"/>
    <dataValidation allowBlank="1" showInputMessage="1" showErrorMessage="1" promptTitle="Taseen rah.asema, edell.tilikaus" prompt="Jos vuoden 2016 taseen rahoitusasema on +merkkinen (ylijäämää), voi ylijäämän siirtää vuoden 2017 jälkilaskelmassa suoraan varautumisiin kertyneeksi. Jos taseen rahoitusasema on -merkkinen, on alijäämä esitettävä joko hoito- tai rah.vuokraan kertyneeksi. " sqref="B93" xr:uid="{13988C98-580A-43B6-A482-5AD8EDADC6DE}"/>
    <dataValidation allowBlank="1" showInputMessage="1" showErrorMessage="1" promptTitle="Ohje" prompt="Luvut otetaan suoraan tilinpäätöksestä. Huomaa lisätä kuluihin myös rahoituskulut. " sqref="B161" xr:uid="{B45D1128-6412-4880-BDB5-0D42C091C38D}"/>
    <dataValidation allowBlank="1" showInputMessage="1" showErrorMessage="1" promptTitle="Huom." prompt="Käyttöaste automaattisesti kaavalla = toteutuneet vuokrat / budjetoidut vuokrat._x000a__x000a_Laskelma on suojattu salasanalla &quot;ara&quot;." sqref="B16" xr:uid="{B0B19DB4-FEC2-4189-A6F5-E9B5E3737B16}"/>
    <dataValidation allowBlank="1" showInputMessage="1" showErrorMessage="1" prompt="Tasausryhmää koskevat tiedot täytetään vain, jos yhteisöllä on tasaus käytössä. Sarakkeen voi poistaa, mikäli sille ei ole tarvetta." sqref="D2" xr:uid="{383A5C08-348A-41C4-8ED5-9CC41F881918}"/>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52F752C0-A658-44A9-8309-BADA4C8753E4}"/>
    <dataValidation allowBlank="1" showInputMessage="1" showErrorMessage="1" promptTitle="Ohje" prompt="Luvut syötetään suoraan tuloslaskelmasta. Huomaa lisätä tuottoihin myös rahoitustuotot. " sqref="D160 F160 H160" xr:uid="{F7823C72-62AF-4FDE-B21B-6CB74AF977A1}"/>
    <dataValidation allowBlank="1" showInputMessage="1" showErrorMessage="1" promptTitle="Ohje" prompt="Luvut otetaan suoraan tuloslaskelmasta. Huomaa lisätä kuluihin myös rahoituskulut. " sqref="D161 F161 H161" xr:uid="{90EDA082-E699-4B14-9417-36113CB3B33D}"/>
    <dataValidation allowBlank="1" showInputMessage="1" showErrorMessage="1" promptTitle="Vuokravakuudet" prompt="Esitetään pelkästään lainat. Jos vuokravakuudet on kirjattu pitkäaikaisiin velkoihin, esitetään ne muissa rahoitukseen vaikuttavissa tapahtumissa. " sqref="D185 F185 H185" xr:uid="{D91D3D51-812C-4139-9378-D6175A04A2B8}"/>
  </dataValidations>
  <pageMargins left="0.70866141732283472" right="0.70866141732283472" top="0.74803149606299213" bottom="0.74803149606299213" header="0.31496062992125984" footer="0.31496062992125984"/>
  <pageSetup paperSize="9" scale="78" orientation="landscape" r:id="rId1"/>
  <headerFooter>
    <oddHeader>&amp;C&amp;D</oddHeader>
    <oddFooter>&amp;C&amp;P</oddFooter>
  </headerFooter>
  <rowBreaks count="1" manualBreakCount="1">
    <brk id="157" max="16383" man="1"/>
  </rowBreaks>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A89F6-1358-4A7C-B87F-137EC135D6B8}">
  <dimension ref="A1:I221"/>
  <sheetViews>
    <sheetView showGridLines="0" zoomScale="80" zoomScaleNormal="80" workbookViewId="0">
      <selection activeCell="B10" sqref="B10"/>
    </sheetView>
  </sheetViews>
  <sheetFormatPr defaultColWidth="8.69921875" defaultRowHeight="14.25" x14ac:dyDescent="0.2"/>
  <cols>
    <col min="1" max="1" width="55.59765625" style="56" customWidth="1"/>
    <col min="2" max="2" width="28.59765625" style="41" customWidth="1"/>
    <col min="3" max="3" width="9.5" style="41" customWidth="1"/>
    <col min="4" max="4" width="28.59765625" style="92" customWidth="1"/>
    <col min="5" max="5" width="9.5" style="40" customWidth="1"/>
    <col min="6" max="6" width="30.796875" style="1" customWidth="1"/>
    <col min="7" max="7" width="8.69921875" style="6"/>
    <col min="8" max="8" width="31.19921875" style="6" customWidth="1"/>
    <col min="9" max="16384" width="8.69921875" style="6"/>
  </cols>
  <sheetData>
    <row r="1" spans="1:9" s="5" customFormat="1" ht="98.45" customHeight="1" thickBot="1" x14ac:dyDescent="0.25">
      <c r="A1" s="186" t="s">
        <v>228</v>
      </c>
      <c r="B1" s="25"/>
      <c r="C1" s="26"/>
      <c r="D1" s="27"/>
      <c r="E1" s="28"/>
      <c r="F1" s="4"/>
    </row>
    <row r="2" spans="1:9" s="229" customFormat="1" ht="65.45" customHeight="1" thickBot="1" x14ac:dyDescent="0.3">
      <c r="A2" s="240" t="s">
        <v>174</v>
      </c>
      <c r="B2" s="243" t="s">
        <v>179</v>
      </c>
      <c r="C2" s="244"/>
      <c r="D2" s="245" t="s">
        <v>180</v>
      </c>
      <c r="E2" s="246"/>
      <c r="F2" s="247" t="s">
        <v>346</v>
      </c>
      <c r="G2" s="246"/>
      <c r="H2" s="247" t="s">
        <v>346</v>
      </c>
      <c r="I2" s="246"/>
    </row>
    <row r="3" spans="1:9" s="239" customFormat="1" ht="53.45" customHeight="1" thickTop="1" thickBot="1" x14ac:dyDescent="0.25">
      <c r="A3" s="29"/>
      <c r="B3" s="342" t="str">
        <f>IF('Jälkilaskelma 2017'!B3="","",'Jälkilaskelma 2017'!B3)</f>
        <v/>
      </c>
      <c r="C3" s="343"/>
      <c r="D3" s="342" t="str">
        <f>IF('Jälkilaskelma 2017'!D3="","",'Jälkilaskelma 2017'!D3)</f>
        <v/>
      </c>
      <c r="E3" s="343"/>
      <c r="F3" s="342" t="str">
        <f>IF('Jälkilaskelma 2017'!F3="","",'Jälkilaskelma 2017'!F3)</f>
        <v/>
      </c>
      <c r="G3" s="343"/>
      <c r="H3" s="342" t="str">
        <f>IF('Jälkilaskelma 2017'!H3="","",'Jälkilaskelma 2017'!H3)</f>
        <v/>
      </c>
      <c r="I3" s="343"/>
    </row>
    <row r="4" spans="1:9" s="229" customFormat="1" ht="31.15" customHeight="1" thickTop="1" x14ac:dyDescent="0.2">
      <c r="A4" s="241" t="s">
        <v>178</v>
      </c>
      <c r="B4" s="260" t="s">
        <v>99</v>
      </c>
      <c r="C4" s="261"/>
      <c r="D4" s="262" t="s">
        <v>99</v>
      </c>
      <c r="E4" s="263"/>
      <c r="F4" s="264" t="s">
        <v>99</v>
      </c>
      <c r="G4" s="263"/>
      <c r="H4" s="264" t="s">
        <v>99</v>
      </c>
      <c r="I4" s="263"/>
    </row>
    <row r="5" spans="1:9" s="229" customFormat="1" ht="33" customHeight="1" x14ac:dyDescent="0.2">
      <c r="A5" s="29"/>
      <c r="B5" s="248" t="s">
        <v>173</v>
      </c>
      <c r="C5" s="249"/>
      <c r="D5" s="253" t="s">
        <v>173</v>
      </c>
      <c r="E5" s="254"/>
      <c r="F5" s="258" t="s">
        <v>344</v>
      </c>
      <c r="G5" s="254"/>
      <c r="H5" s="258" t="s">
        <v>344</v>
      </c>
      <c r="I5" s="254"/>
    </row>
    <row r="6" spans="1:9" s="229" customFormat="1" ht="32.65" customHeight="1" x14ac:dyDescent="0.2">
      <c r="A6" s="241" t="s">
        <v>177</v>
      </c>
      <c r="B6" s="22"/>
      <c r="C6" s="310"/>
      <c r="D6" s="230"/>
      <c r="E6" s="311"/>
      <c r="F6" s="9"/>
      <c r="G6" s="311"/>
      <c r="H6" s="9"/>
      <c r="I6" s="311"/>
    </row>
    <row r="7" spans="1:9" s="229" customFormat="1" ht="31.9" customHeight="1" thickBot="1" x14ac:dyDescent="0.25">
      <c r="A7" s="30"/>
      <c r="B7" s="252" t="s">
        <v>181</v>
      </c>
      <c r="C7" s="250"/>
      <c r="D7" s="257" t="s">
        <v>181</v>
      </c>
      <c r="E7" s="255"/>
      <c r="F7" s="259" t="s">
        <v>181</v>
      </c>
      <c r="G7" s="255"/>
      <c r="H7" s="259" t="s">
        <v>181</v>
      </c>
      <c r="I7" s="255"/>
    </row>
    <row r="8" spans="1:9" s="229" customFormat="1" ht="32.65" customHeight="1" thickBot="1" x14ac:dyDescent="0.25">
      <c r="A8" s="241" t="s">
        <v>175</v>
      </c>
      <c r="B8" s="23"/>
      <c r="C8" s="251"/>
      <c r="D8" s="20"/>
      <c r="E8" s="256"/>
      <c r="F8" s="231"/>
      <c r="G8" s="256"/>
      <c r="H8" s="231"/>
      <c r="I8" s="256"/>
    </row>
    <row r="9" spans="1:9" s="229" customFormat="1" ht="31.5" customHeight="1" x14ac:dyDescent="0.2">
      <c r="A9" s="31"/>
      <c r="B9" s="202" t="s">
        <v>100</v>
      </c>
      <c r="C9" s="32"/>
      <c r="D9" s="203" t="s">
        <v>100</v>
      </c>
      <c r="E9" s="33"/>
      <c r="F9" s="232" t="s">
        <v>100</v>
      </c>
      <c r="G9" s="33"/>
      <c r="H9" s="232" t="s">
        <v>100</v>
      </c>
      <c r="I9" s="33"/>
    </row>
    <row r="10" spans="1:9" s="229" customFormat="1" ht="33" customHeight="1" thickBot="1" x14ac:dyDescent="0.25">
      <c r="A10" s="242" t="s">
        <v>176</v>
      </c>
      <c r="B10" s="34" t="s">
        <v>173</v>
      </c>
      <c r="C10" s="233"/>
      <c r="D10" s="35" t="s">
        <v>173</v>
      </c>
      <c r="E10" s="234"/>
      <c r="F10" s="35" t="s">
        <v>173</v>
      </c>
      <c r="G10" s="234"/>
      <c r="H10" s="35" t="s">
        <v>173</v>
      </c>
      <c r="I10" s="234"/>
    </row>
    <row r="11" spans="1:9" s="229" customFormat="1" ht="32.65" customHeight="1" thickBot="1" x14ac:dyDescent="0.25">
      <c r="A11" s="36" t="str">
        <f>IF('Jälkilaskelma 2017'!A11="","",'Jälkilaskelma 2017'!A11)</f>
        <v/>
      </c>
      <c r="B11" s="24"/>
      <c r="C11" s="37"/>
      <c r="D11" s="21"/>
      <c r="E11" s="38"/>
      <c r="F11" s="235"/>
      <c r="G11" s="38"/>
      <c r="H11" s="235"/>
      <c r="I11" s="38"/>
    </row>
    <row r="12" spans="1:9" s="7" customFormat="1" ht="85.9" customHeight="1" x14ac:dyDescent="0.2">
      <c r="A12" s="193" t="s">
        <v>277</v>
      </c>
      <c r="B12"/>
      <c r="C12" s="39"/>
      <c r="D12" s="39"/>
      <c r="E12" s="40"/>
      <c r="F12" s="3"/>
    </row>
    <row r="13" spans="1:9" s="7" customFormat="1" ht="80.45" customHeight="1" thickBot="1" x14ac:dyDescent="0.3">
      <c r="A13" s="205" t="s">
        <v>84</v>
      </c>
      <c r="B13" s="238" t="str">
        <f>IF(B3="","",(B3))</f>
        <v/>
      </c>
      <c r="C13" s="204" t="s">
        <v>276</v>
      </c>
      <c r="D13" s="238" t="str">
        <f>IF(D3="","",(D3))</f>
        <v/>
      </c>
      <c r="E13" s="204" t="s">
        <v>276</v>
      </c>
      <c r="F13" s="238" t="str">
        <f>IF(F3="","",(F3))</f>
        <v/>
      </c>
      <c r="G13" s="204" t="s">
        <v>276</v>
      </c>
      <c r="H13" s="238" t="str">
        <f>IF(H3="","",(H3))</f>
        <v/>
      </c>
      <c r="I13" s="204" t="s">
        <v>276</v>
      </c>
    </row>
    <row r="14" spans="1:9" s="10" customFormat="1" ht="33" customHeight="1" thickTop="1" x14ac:dyDescent="0.2">
      <c r="A14" s="141" t="s">
        <v>186</v>
      </c>
      <c r="B14" s="53"/>
      <c r="C14" s="43" t="str">
        <f>IF(B14="","",IF(B14=0,"",(B14/B$6/$A$11)))</f>
        <v/>
      </c>
      <c r="D14" s="53"/>
      <c r="E14" s="44" t="str">
        <f>IF(D14="","",IF(D14=0,"",(D14/D$6/$A$11)))</f>
        <v/>
      </c>
      <c r="F14" s="53"/>
      <c r="G14" s="44" t="str">
        <f>IF(F14="","",IF(F14=0,"",(F14/F$6/$A$11)))</f>
        <v/>
      </c>
      <c r="H14" s="53"/>
      <c r="I14" s="44" t="str">
        <f>IF(H14="","",IF(H14=0,"",(H14/H$6/$A$11)))</f>
        <v/>
      </c>
    </row>
    <row r="15" spans="1:9" s="10" customFormat="1" ht="38.450000000000003" customHeight="1" x14ac:dyDescent="0.2">
      <c r="A15" s="141" t="s">
        <v>187</v>
      </c>
      <c r="B15" s="44">
        <f>B18+B19+B64+B82</f>
        <v>0</v>
      </c>
      <c r="C15" s="43" t="str">
        <f>IF(B15="","",IF(B15=0,"",(B15/B$6/$A$11)))</f>
        <v/>
      </c>
      <c r="D15" s="44">
        <f>D18+D19+D64+D82</f>
        <v>0</v>
      </c>
      <c r="E15" s="44" t="str">
        <f>IF(D15="","",IF(D15=0,"",(D15/D$6/$A$11)))</f>
        <v/>
      </c>
      <c r="F15" s="44">
        <f>F18+F19+F64+F82</f>
        <v>0</v>
      </c>
      <c r="G15" s="44" t="str">
        <f>IF(F15="","",IF(F15=0,"",(F15/F$6/$A$11)))</f>
        <v/>
      </c>
      <c r="H15" s="44">
        <f>H18+H19+H64+H82</f>
        <v>0</v>
      </c>
      <c r="I15" s="44" t="str">
        <f>IF(H15="","",IF(H15=0,"",(H15/H$6/$A$11)))</f>
        <v/>
      </c>
    </row>
    <row r="16" spans="1:9" s="10" customFormat="1" ht="25.15" customHeight="1" x14ac:dyDescent="0.2">
      <c r="A16" s="142" t="s">
        <v>188</v>
      </c>
      <c r="B16" s="46" t="e">
        <f>B15/B14</f>
        <v>#DIV/0!</v>
      </c>
      <c r="C16" s="47"/>
      <c r="D16" s="46" t="e">
        <f>D15/D14</f>
        <v>#DIV/0!</v>
      </c>
      <c r="E16" s="47"/>
      <c r="F16" s="46" t="e">
        <f>F15/F14</f>
        <v>#DIV/0!</v>
      </c>
      <c r="G16" s="47"/>
      <c r="H16" s="46" t="e">
        <f>H15/H14</f>
        <v>#DIV/0!</v>
      </c>
      <c r="I16" s="47"/>
    </row>
    <row r="17" spans="1:9" s="10" customFormat="1" ht="45.6" customHeight="1" thickBot="1" x14ac:dyDescent="0.3">
      <c r="A17" s="146" t="s">
        <v>130</v>
      </c>
      <c r="B17" s="48"/>
      <c r="C17" s="48"/>
      <c r="D17" s="48"/>
      <c r="E17" s="48"/>
      <c r="F17" s="48"/>
      <c r="G17" s="48"/>
      <c r="H17" s="48"/>
      <c r="I17" s="48"/>
    </row>
    <row r="18" spans="1:9" s="10" customFormat="1" ht="25.15" customHeight="1" thickTop="1" x14ac:dyDescent="0.2">
      <c r="A18" s="276" t="s">
        <v>129</v>
      </c>
      <c r="B18" s="50"/>
      <c r="C18" s="43" t="str">
        <f>IF(B18="","",IF(B18=0,"",(B18/B$6/$A$11)))</f>
        <v/>
      </c>
      <c r="D18" s="50"/>
      <c r="E18" s="44" t="str">
        <f>IF(D18="","",IF(D18=0,"",(D18/D$6/$A$11)))</f>
        <v/>
      </c>
      <c r="F18" s="50"/>
      <c r="G18" s="44" t="str">
        <f>IF(F18="","",IF(F18=0,"",(F18/F$6/$A$11)))</f>
        <v/>
      </c>
      <c r="H18" s="50"/>
      <c r="I18" s="44" t="str">
        <f>IF(H18="","",IF(H18=0,"",(H18/H$6/$A$11)))</f>
        <v/>
      </c>
    </row>
    <row r="19" spans="1:9" s="10" customFormat="1" ht="25.15" customHeight="1" x14ac:dyDescent="0.2">
      <c r="A19" s="208" t="s">
        <v>21</v>
      </c>
      <c r="B19" s="53"/>
      <c r="C19" s="54" t="str">
        <f>IF(B19="","",IF(B19=0,"",(B19/B$6/$A$11)))</f>
        <v/>
      </c>
      <c r="D19" s="53"/>
      <c r="E19" s="54" t="str">
        <f>IF(D19="","",IF(D19=0,"",(D19/D$6/$A$11)))</f>
        <v/>
      </c>
      <c r="F19" s="53"/>
      <c r="G19" s="54" t="str">
        <f>IF(F19="","",IF(F19=0,"",(F19/F$6/$A$11)))</f>
        <v/>
      </c>
      <c r="H19" s="53"/>
      <c r="I19" s="54" t="str">
        <f>IF(H19="","",IF(H19=0,"",(H19/H$6/$A$11)))</f>
        <v/>
      </c>
    </row>
    <row r="20" spans="1:9" s="10" customFormat="1" ht="25.15" customHeight="1" x14ac:dyDescent="0.2">
      <c r="A20" s="208" t="s">
        <v>13</v>
      </c>
      <c r="B20" s="53"/>
      <c r="C20" s="54" t="str">
        <f>IF(B20="","",IF(B20=0,"",(B20/B$6/$A$11)))</f>
        <v/>
      </c>
      <c r="D20" s="53"/>
      <c r="E20" s="54" t="str">
        <f>IF(D20="","",IF(D20=0,"",(D20/D$6/$A$11)))</f>
        <v/>
      </c>
      <c r="F20" s="53"/>
      <c r="G20" s="54" t="str">
        <f>IF(F20="","",IF(F20=0,"",(F20/F$6/$A$11)))</f>
        <v/>
      </c>
      <c r="H20" s="53"/>
      <c r="I20" s="54" t="str">
        <f>IF(H20="","",IF(H20=0,"",(H20/H$6/$A$11)))</f>
        <v/>
      </c>
    </row>
    <row r="21" spans="1:9" s="10" customFormat="1" ht="25.15" customHeight="1" x14ac:dyDescent="0.2">
      <c r="A21" s="208" t="s">
        <v>0</v>
      </c>
      <c r="B21" s="55"/>
      <c r="C21" s="44" t="str">
        <f>IF(B21="","",IF(B21=0,"",(B21/B$6/$A$11)))</f>
        <v/>
      </c>
      <c r="D21" s="55"/>
      <c r="E21" s="54" t="str">
        <f>IF(D21="","",IF(D21=0,"",(D21/D$6/$A$11)))</f>
        <v/>
      </c>
      <c r="F21" s="55"/>
      <c r="G21" s="54" t="str">
        <f>IF(F21="","",IF(F21=0,"",(F21/F$6/$A$11)))</f>
        <v/>
      </c>
      <c r="H21" s="55"/>
      <c r="I21" s="54" t="str">
        <f>IF(H21="","",IF(H21=0,"",(H21/H$6/$A$11)))</f>
        <v/>
      </c>
    </row>
    <row r="22" spans="1:9" ht="27.6" customHeight="1" x14ac:dyDescent="0.2">
      <c r="A22" s="277" t="s">
        <v>189</v>
      </c>
      <c r="B22" s="57"/>
      <c r="C22" s="58"/>
      <c r="D22" s="57"/>
      <c r="E22" s="59"/>
      <c r="F22" s="57"/>
      <c r="G22" s="59"/>
      <c r="H22" s="57"/>
      <c r="I22" s="59"/>
    </row>
    <row r="23" spans="1:9" s="10" customFormat="1" ht="25.15" customHeight="1" x14ac:dyDescent="0.2">
      <c r="A23" s="208" t="s">
        <v>32</v>
      </c>
      <c r="B23" s="53"/>
      <c r="C23" s="54" t="str">
        <f>IF(B23="","",IF(B23=0,"",(B23/B$6/$A$11)))</f>
        <v/>
      </c>
      <c r="D23" s="53"/>
      <c r="E23" s="54" t="str">
        <f>IF(D23="","",IF(D23=0,"",(D23/D$6/$A$11)))</f>
        <v/>
      </c>
      <c r="F23" s="53"/>
      <c r="G23" s="54" t="str">
        <f>IF(F23="","",IF(F23=0,"",(F23/F$6/$A$11)))</f>
        <v/>
      </c>
      <c r="H23" s="53"/>
      <c r="I23" s="54" t="str">
        <f>IF(H23="","",IF(H23=0,"",(H23/H$6/$A$11)))</f>
        <v/>
      </c>
    </row>
    <row r="24" spans="1:9" s="10" customFormat="1" ht="25.15" customHeight="1" x14ac:dyDescent="0.2">
      <c r="A24" s="155" t="s">
        <v>11</v>
      </c>
      <c r="B24" s="50"/>
      <c r="C24" s="54" t="str">
        <f>IF(B24="","",IF(B24=0,"",(B24/B$6/$A$11)))</f>
        <v/>
      </c>
      <c r="D24" s="50"/>
      <c r="E24" s="54" t="str">
        <f>IF(D24="","",IF(D24=0,"",(D24/D$6/$A$11)))</f>
        <v/>
      </c>
      <c r="F24" s="50"/>
      <c r="G24" s="54" t="str">
        <f>IF(F24="","",IF(F24=0,"",(F24/F$6/$A$11)))</f>
        <v/>
      </c>
      <c r="H24" s="50"/>
      <c r="I24" s="54" t="str">
        <f>IF(H24="","",IF(H24=0,"",(H24/H$6/$A$11)))</f>
        <v/>
      </c>
    </row>
    <row r="25" spans="1:9" s="10" customFormat="1" ht="25.15" customHeight="1" x14ac:dyDescent="0.2">
      <c r="A25" s="65" t="s">
        <v>117</v>
      </c>
      <c r="B25" s="62">
        <f>SUM(B18:B24)</f>
        <v>0</v>
      </c>
      <c r="C25" s="44" t="str">
        <f>IF(B25="","",IF(B25=0,"",(B25/B$6/$A$11)))</f>
        <v/>
      </c>
      <c r="D25" s="62">
        <f>SUM(D18:D24)</f>
        <v>0</v>
      </c>
      <c r="E25" s="44" t="str">
        <f>IF(D25="","",IF(D25=0,"",(D25/D$6/$A$11)))</f>
        <v/>
      </c>
      <c r="F25" s="62">
        <f>SUM(F18:F24)</f>
        <v>0</v>
      </c>
      <c r="G25" s="44" t="str">
        <f>IF(F25="","",IF(F25=0,"",(F25/F$6/$A$11)))</f>
        <v/>
      </c>
      <c r="H25" s="62">
        <f>SUM(H18:H24)</f>
        <v>0</v>
      </c>
      <c r="I25" s="44" t="str">
        <f>IF(H25="","",IF(H25=0,"",(H25/H$6/$A$11)))</f>
        <v/>
      </c>
    </row>
    <row r="26" spans="1:9" s="10" customFormat="1" ht="25.15" customHeight="1" x14ac:dyDescent="0.2">
      <c r="A26" s="283" t="s">
        <v>14</v>
      </c>
      <c r="B26" s="41"/>
      <c r="C26" s="64"/>
      <c r="D26" s="41"/>
      <c r="E26" s="64"/>
      <c r="F26" s="41"/>
      <c r="G26" s="64"/>
      <c r="H26" s="41"/>
      <c r="I26" s="64"/>
    </row>
    <row r="27" spans="1:9" s="10" customFormat="1" ht="25.15" customHeight="1" x14ac:dyDescent="0.2">
      <c r="A27" s="208" t="s">
        <v>190</v>
      </c>
      <c r="B27" s="53"/>
      <c r="C27" s="54" t="str">
        <f t="shared" ref="C27:C46" si="0">IF(B27="","",IF(B27=0,"",(B27/B$6/$A$11)))</f>
        <v/>
      </c>
      <c r="D27" s="53"/>
      <c r="E27" s="54" t="str">
        <f t="shared" ref="E27:E46" si="1">IF(D27="","",IF(D27=0,"",(D27/D$6/$A$11)))</f>
        <v/>
      </c>
      <c r="F27" s="53"/>
      <c r="G27" s="54" t="str">
        <f t="shared" ref="G27:G46" si="2">IF(F27="","",IF(F27=0,"",(F27/F$6/$A$11)))</f>
        <v/>
      </c>
      <c r="H27" s="53"/>
      <c r="I27" s="54" t="str">
        <f t="shared" ref="I27:I46" si="3">IF(H27="","",IF(H27=0,"",(H27/H$6/$A$11)))</f>
        <v/>
      </c>
    </row>
    <row r="28" spans="1:9" s="10" customFormat="1" ht="25.15" customHeight="1" x14ac:dyDescent="0.2">
      <c r="A28" s="208" t="s">
        <v>18</v>
      </c>
      <c r="B28" s="53"/>
      <c r="C28" s="54" t="str">
        <f t="shared" si="0"/>
        <v/>
      </c>
      <c r="D28" s="53"/>
      <c r="E28" s="54" t="str">
        <f t="shared" si="1"/>
        <v/>
      </c>
      <c r="F28" s="53"/>
      <c r="G28" s="54" t="str">
        <f t="shared" si="2"/>
        <v/>
      </c>
      <c r="H28" s="53"/>
      <c r="I28" s="54" t="str">
        <f t="shared" si="3"/>
        <v/>
      </c>
    </row>
    <row r="29" spans="1:9" s="10" customFormat="1" ht="25.15" customHeight="1" x14ac:dyDescent="0.2">
      <c r="A29" s="208" t="s">
        <v>1</v>
      </c>
      <c r="B29" s="53"/>
      <c r="C29" s="54" t="str">
        <f t="shared" si="0"/>
        <v/>
      </c>
      <c r="D29" s="53"/>
      <c r="E29" s="54" t="str">
        <f t="shared" si="1"/>
        <v/>
      </c>
      <c r="F29" s="53"/>
      <c r="G29" s="54" t="str">
        <f t="shared" si="2"/>
        <v/>
      </c>
      <c r="H29" s="53"/>
      <c r="I29" s="54" t="str">
        <f t="shared" si="3"/>
        <v/>
      </c>
    </row>
    <row r="30" spans="1:9" s="10" customFormat="1" ht="25.15" customHeight="1" x14ac:dyDescent="0.2">
      <c r="A30" s="208" t="s">
        <v>2</v>
      </c>
      <c r="B30" s="53"/>
      <c r="C30" s="54" t="str">
        <f t="shared" si="0"/>
        <v/>
      </c>
      <c r="D30" s="53"/>
      <c r="E30" s="54" t="str">
        <f t="shared" si="1"/>
        <v/>
      </c>
      <c r="F30" s="53"/>
      <c r="G30" s="54" t="str">
        <f t="shared" si="2"/>
        <v/>
      </c>
      <c r="H30" s="53"/>
      <c r="I30" s="54" t="str">
        <f t="shared" si="3"/>
        <v/>
      </c>
    </row>
    <row r="31" spans="1:9" s="10" customFormat="1" ht="25.15" customHeight="1" x14ac:dyDescent="0.2">
      <c r="A31" s="208" t="s">
        <v>3</v>
      </c>
      <c r="B31" s="53"/>
      <c r="C31" s="54" t="str">
        <f t="shared" si="0"/>
        <v/>
      </c>
      <c r="D31" s="53"/>
      <c r="E31" s="54" t="str">
        <f t="shared" si="1"/>
        <v/>
      </c>
      <c r="F31" s="53"/>
      <c r="G31" s="54" t="str">
        <f t="shared" si="2"/>
        <v/>
      </c>
      <c r="H31" s="53"/>
      <c r="I31" s="54" t="str">
        <f t="shared" si="3"/>
        <v/>
      </c>
    </row>
    <row r="32" spans="1:9" s="10" customFormat="1" ht="25.15" customHeight="1" x14ac:dyDescent="0.2">
      <c r="A32" s="208" t="s">
        <v>4</v>
      </c>
      <c r="B32" s="53"/>
      <c r="C32" s="54" t="str">
        <f t="shared" si="0"/>
        <v/>
      </c>
      <c r="D32" s="53"/>
      <c r="E32" s="54" t="str">
        <f t="shared" si="1"/>
        <v/>
      </c>
      <c r="F32" s="53"/>
      <c r="G32" s="54" t="str">
        <f t="shared" si="2"/>
        <v/>
      </c>
      <c r="H32" s="53"/>
      <c r="I32" s="54" t="str">
        <f t="shared" si="3"/>
        <v/>
      </c>
    </row>
    <row r="33" spans="1:9" s="10" customFormat="1" ht="25.15" customHeight="1" x14ac:dyDescent="0.2">
      <c r="A33" s="208" t="s">
        <v>5</v>
      </c>
      <c r="B33" s="53"/>
      <c r="C33" s="54" t="str">
        <f t="shared" si="0"/>
        <v/>
      </c>
      <c r="D33" s="53"/>
      <c r="E33" s="54" t="str">
        <f t="shared" si="1"/>
        <v/>
      </c>
      <c r="F33" s="53"/>
      <c r="G33" s="54" t="str">
        <f t="shared" si="2"/>
        <v/>
      </c>
      <c r="H33" s="53"/>
      <c r="I33" s="54" t="str">
        <f t="shared" si="3"/>
        <v/>
      </c>
    </row>
    <row r="34" spans="1:9" s="10" customFormat="1" ht="25.15" customHeight="1" x14ac:dyDescent="0.2">
      <c r="A34" s="208" t="s">
        <v>6</v>
      </c>
      <c r="B34" s="53"/>
      <c r="C34" s="54" t="str">
        <f t="shared" si="0"/>
        <v/>
      </c>
      <c r="D34" s="53"/>
      <c r="E34" s="54" t="str">
        <f t="shared" si="1"/>
        <v/>
      </c>
      <c r="F34" s="53"/>
      <c r="G34" s="54" t="str">
        <f t="shared" si="2"/>
        <v/>
      </c>
      <c r="H34" s="53"/>
      <c r="I34" s="54" t="str">
        <f t="shared" si="3"/>
        <v/>
      </c>
    </row>
    <row r="35" spans="1:9" s="10" customFormat="1" ht="25.15" customHeight="1" x14ac:dyDescent="0.2">
      <c r="A35" s="208" t="s">
        <v>7</v>
      </c>
      <c r="B35" s="53"/>
      <c r="C35" s="54" t="str">
        <f t="shared" si="0"/>
        <v/>
      </c>
      <c r="D35" s="53"/>
      <c r="E35" s="54" t="str">
        <f t="shared" si="1"/>
        <v/>
      </c>
      <c r="F35" s="53"/>
      <c r="G35" s="54" t="str">
        <f t="shared" si="2"/>
        <v/>
      </c>
      <c r="H35" s="53"/>
      <c r="I35" s="54" t="str">
        <f t="shared" si="3"/>
        <v/>
      </c>
    </row>
    <row r="36" spans="1:9" s="10" customFormat="1" ht="25.15" customHeight="1" x14ac:dyDescent="0.2">
      <c r="A36" s="208" t="s">
        <v>8</v>
      </c>
      <c r="B36" s="53"/>
      <c r="C36" s="54" t="str">
        <f t="shared" si="0"/>
        <v/>
      </c>
      <c r="D36" s="53"/>
      <c r="E36" s="54" t="str">
        <f t="shared" si="1"/>
        <v/>
      </c>
      <c r="F36" s="53"/>
      <c r="G36" s="54" t="str">
        <f t="shared" si="2"/>
        <v/>
      </c>
      <c r="H36" s="53"/>
      <c r="I36" s="54" t="str">
        <f t="shared" si="3"/>
        <v/>
      </c>
    </row>
    <row r="37" spans="1:9" s="10" customFormat="1" ht="25.15" customHeight="1" x14ac:dyDescent="0.2">
      <c r="A37" s="208" t="s">
        <v>9</v>
      </c>
      <c r="B37" s="53"/>
      <c r="C37" s="54" t="str">
        <f t="shared" si="0"/>
        <v/>
      </c>
      <c r="D37" s="53"/>
      <c r="E37" s="54" t="str">
        <f t="shared" si="1"/>
        <v/>
      </c>
      <c r="F37" s="53"/>
      <c r="G37" s="54" t="str">
        <f t="shared" si="2"/>
        <v/>
      </c>
      <c r="H37" s="53"/>
      <c r="I37" s="54" t="str">
        <f t="shared" si="3"/>
        <v/>
      </c>
    </row>
    <row r="38" spans="1:9" s="10" customFormat="1" ht="25.15" customHeight="1" x14ac:dyDescent="0.2">
      <c r="A38" s="208" t="s">
        <v>28</v>
      </c>
      <c r="B38" s="53"/>
      <c r="C38" s="54" t="str">
        <f t="shared" si="0"/>
        <v/>
      </c>
      <c r="D38" s="53"/>
      <c r="E38" s="54" t="str">
        <f t="shared" si="1"/>
        <v/>
      </c>
      <c r="F38" s="53"/>
      <c r="G38" s="54" t="str">
        <f t="shared" si="2"/>
        <v/>
      </c>
      <c r="H38" s="53"/>
      <c r="I38" s="54" t="str">
        <f t="shared" si="3"/>
        <v/>
      </c>
    </row>
    <row r="39" spans="1:9" s="10" customFormat="1" ht="25.15" customHeight="1" x14ac:dyDescent="0.2">
      <c r="A39" s="208" t="s">
        <v>10</v>
      </c>
      <c r="B39" s="53"/>
      <c r="C39" s="54" t="str">
        <f t="shared" si="0"/>
        <v/>
      </c>
      <c r="D39" s="53"/>
      <c r="E39" s="54" t="str">
        <f t="shared" si="1"/>
        <v/>
      </c>
      <c r="F39" s="53"/>
      <c r="G39" s="54" t="str">
        <f t="shared" si="2"/>
        <v/>
      </c>
      <c r="H39" s="53"/>
      <c r="I39" s="54" t="str">
        <f t="shared" si="3"/>
        <v/>
      </c>
    </row>
    <row r="40" spans="1:9" s="10" customFormat="1" ht="25.15" customHeight="1" x14ac:dyDescent="0.2">
      <c r="A40" s="208" t="s">
        <v>19</v>
      </c>
      <c r="B40" s="53"/>
      <c r="C40" s="54" t="str">
        <f t="shared" si="0"/>
        <v/>
      </c>
      <c r="D40" s="53"/>
      <c r="E40" s="54" t="str">
        <f t="shared" si="1"/>
        <v/>
      </c>
      <c r="F40" s="53"/>
      <c r="G40" s="54" t="str">
        <f t="shared" si="2"/>
        <v/>
      </c>
      <c r="H40" s="53"/>
      <c r="I40" s="54" t="str">
        <f t="shared" si="3"/>
        <v/>
      </c>
    </row>
    <row r="41" spans="1:9" s="10" customFormat="1" ht="25.15" customHeight="1" x14ac:dyDescent="0.2">
      <c r="A41" s="208" t="s">
        <v>191</v>
      </c>
      <c r="B41" s="53"/>
      <c r="C41" s="54" t="str">
        <f t="shared" si="0"/>
        <v/>
      </c>
      <c r="D41" s="53"/>
      <c r="E41" s="54" t="str">
        <f t="shared" si="1"/>
        <v/>
      </c>
      <c r="F41" s="53"/>
      <c r="G41" s="54" t="str">
        <f t="shared" si="2"/>
        <v/>
      </c>
      <c r="H41" s="53"/>
      <c r="I41" s="54" t="str">
        <f t="shared" si="3"/>
        <v/>
      </c>
    </row>
    <row r="42" spans="1:9" s="10" customFormat="1" ht="30.6" customHeight="1" x14ac:dyDescent="0.2">
      <c r="A42" s="208" t="s">
        <v>26</v>
      </c>
      <c r="B42" s="53"/>
      <c r="C42" s="54" t="str">
        <f t="shared" si="0"/>
        <v/>
      </c>
      <c r="D42" s="53"/>
      <c r="E42" s="54" t="str">
        <f t="shared" si="1"/>
        <v/>
      </c>
      <c r="F42" s="53"/>
      <c r="G42" s="54" t="str">
        <f t="shared" si="2"/>
        <v/>
      </c>
      <c r="H42" s="53"/>
      <c r="I42" s="54" t="str">
        <f t="shared" si="3"/>
        <v/>
      </c>
    </row>
    <row r="43" spans="1:9" s="12" customFormat="1" ht="25.15" customHeight="1" x14ac:dyDescent="0.2">
      <c r="A43" s="208" t="s">
        <v>33</v>
      </c>
      <c r="B43" s="53"/>
      <c r="C43" s="54" t="str">
        <f t="shared" si="0"/>
        <v/>
      </c>
      <c r="D43" s="53"/>
      <c r="E43" s="54" t="str">
        <f t="shared" si="1"/>
        <v/>
      </c>
      <c r="F43" s="53"/>
      <c r="G43" s="54" t="str">
        <f t="shared" si="2"/>
        <v/>
      </c>
      <c r="H43" s="53"/>
      <c r="I43" s="54" t="str">
        <f t="shared" si="3"/>
        <v/>
      </c>
    </row>
    <row r="44" spans="1:9" ht="29.45" customHeight="1" x14ac:dyDescent="0.2">
      <c r="A44" s="278" t="s">
        <v>12</v>
      </c>
      <c r="B44" s="53"/>
      <c r="C44" s="54" t="str">
        <f t="shared" si="0"/>
        <v/>
      </c>
      <c r="D44" s="55"/>
      <c r="E44" s="54" t="str">
        <f t="shared" si="1"/>
        <v/>
      </c>
      <c r="F44" s="55"/>
      <c r="G44" s="54" t="str">
        <f t="shared" si="2"/>
        <v/>
      </c>
      <c r="H44" s="55"/>
      <c r="I44" s="54" t="str">
        <f t="shared" si="3"/>
        <v/>
      </c>
    </row>
    <row r="45" spans="1:9" s="10" customFormat="1" ht="18.600000000000001" customHeight="1" x14ac:dyDescent="0.2">
      <c r="A45" s="282"/>
      <c r="B45" s="79"/>
      <c r="C45" s="44" t="str">
        <f t="shared" si="0"/>
        <v/>
      </c>
      <c r="D45" s="79"/>
      <c r="E45" s="44" t="str">
        <f t="shared" si="1"/>
        <v/>
      </c>
      <c r="F45" s="79"/>
      <c r="G45" s="44" t="str">
        <f t="shared" si="2"/>
        <v/>
      </c>
      <c r="H45" s="79"/>
      <c r="I45" s="44" t="str">
        <f t="shared" si="3"/>
        <v/>
      </c>
    </row>
    <row r="46" spans="1:9" s="10" customFormat="1" ht="25.15" customHeight="1" x14ac:dyDescent="0.2">
      <c r="A46" s="65" t="s">
        <v>119</v>
      </c>
      <c r="B46" s="281">
        <f>SUM(B27:B45)</f>
        <v>0</v>
      </c>
      <c r="C46" s="51" t="str">
        <f t="shared" si="0"/>
        <v/>
      </c>
      <c r="D46" s="281">
        <f>SUM(D27:D45)</f>
        <v>0</v>
      </c>
      <c r="E46" s="51" t="str">
        <f t="shared" si="1"/>
        <v/>
      </c>
      <c r="F46" s="281">
        <f>SUM(F27:F45)</f>
        <v>0</v>
      </c>
      <c r="G46" s="51" t="str">
        <f t="shared" si="2"/>
        <v/>
      </c>
      <c r="H46" s="281">
        <f>SUM(H27:H45)</f>
        <v>0</v>
      </c>
      <c r="I46" s="51" t="str">
        <f t="shared" si="3"/>
        <v/>
      </c>
    </row>
    <row r="47" spans="1:9" ht="48.6" customHeight="1" x14ac:dyDescent="0.2">
      <c r="A47" s="67" t="s">
        <v>31</v>
      </c>
      <c r="C47" s="64"/>
      <c r="D47" s="41"/>
      <c r="E47" s="64"/>
      <c r="F47" s="41"/>
      <c r="G47" s="64"/>
      <c r="H47" s="41"/>
      <c r="I47" s="64"/>
    </row>
    <row r="48" spans="1:9" s="10" customFormat="1" ht="25.15" customHeight="1" x14ac:dyDescent="0.2">
      <c r="A48" s="279" t="s">
        <v>16</v>
      </c>
      <c r="B48" s="53"/>
      <c r="C48" s="54" t="str">
        <f>IF(B48="","",IF(B48=0,"",(B48/B$6/$A$11)))</f>
        <v/>
      </c>
      <c r="D48" s="53"/>
      <c r="E48" s="54" t="str">
        <f>IF(D48="","",IF(D48=0,"",(D48/D$6/$A$11)))</f>
        <v/>
      </c>
      <c r="F48" s="53"/>
      <c r="G48" s="54" t="str">
        <f>IF(F48="","",IF(F48=0,"",(F48/F$6/$A$11)))</f>
        <v/>
      </c>
      <c r="H48" s="53"/>
      <c r="I48" s="54" t="str">
        <f>IF(H48="","",IF(H48=0,"",(H48/H$6/$A$11)))</f>
        <v/>
      </c>
    </row>
    <row r="49" spans="1:9" s="10" customFormat="1" ht="30.6" customHeight="1" x14ac:dyDescent="0.2">
      <c r="A49" s="65" t="s">
        <v>120</v>
      </c>
      <c r="B49" s="68">
        <f>SUM(B48:B48)</f>
        <v>0</v>
      </c>
      <c r="C49" s="44" t="str">
        <f>IF(B49="","",IF(B49=0,"",(B49/B$6/$A$11)))</f>
        <v/>
      </c>
      <c r="D49" s="68">
        <f>SUM(D48:D48)</f>
        <v>0</v>
      </c>
      <c r="E49" s="44" t="str">
        <f>IF(D49="","",IF(D49=0,"",(D49/D$6/$A$11)))</f>
        <v/>
      </c>
      <c r="F49" s="68">
        <f>SUM(F48:F48)</f>
        <v>0</v>
      </c>
      <c r="G49" s="44" t="str">
        <f>IF(F49="","",IF(F49=0,"",(F49/F$6/$A$11)))</f>
        <v/>
      </c>
      <c r="H49" s="68">
        <f>SUM(H48:H48)</f>
        <v>0</v>
      </c>
      <c r="I49" s="44" t="str">
        <f>IF(H49="","",IF(H49=0,"",(H49/H$6/$A$11)))</f>
        <v/>
      </c>
    </row>
    <row r="50" spans="1:9" s="10" customFormat="1" ht="25.15" customHeight="1" x14ac:dyDescent="0.2">
      <c r="A50" s="67" t="s">
        <v>17</v>
      </c>
      <c r="B50" s="69"/>
      <c r="C50" s="64"/>
      <c r="D50" s="69"/>
      <c r="E50" s="64"/>
      <c r="F50" s="69"/>
      <c r="G50" s="64"/>
      <c r="H50" s="69"/>
      <c r="I50" s="64"/>
    </row>
    <row r="51" spans="1:9" s="10" customFormat="1" ht="25.15" customHeight="1" x14ac:dyDescent="0.2">
      <c r="A51" s="208" t="s">
        <v>192</v>
      </c>
      <c r="B51" s="53"/>
      <c r="C51" s="54" t="str">
        <f t="shared" ref="C51:C62" si="4">IF(B51="","",IF(B51=0,"",(B51/B$6/$A$11)))</f>
        <v/>
      </c>
      <c r="D51" s="53"/>
      <c r="E51" s="54" t="str">
        <f t="shared" ref="E51:E62" si="5">IF(D51="","",IF(D51=0,"",(D51/D$6/$A$11)))</f>
        <v/>
      </c>
      <c r="F51" s="53"/>
      <c r="G51" s="54" t="str">
        <f t="shared" ref="G51:G62" si="6">IF(F51="","",IF(F51=0,"",(F51/F$6/$A$11)))</f>
        <v/>
      </c>
      <c r="H51" s="53"/>
      <c r="I51" s="54" t="str">
        <f t="shared" ref="I51:I62" si="7">IF(H51="","",IF(H51=0,"",(H51/H$6/$A$11)))</f>
        <v/>
      </c>
    </row>
    <row r="52" spans="1:9" s="10" customFormat="1" ht="31.15" customHeight="1" x14ac:dyDescent="0.2">
      <c r="A52" s="208" t="s">
        <v>35</v>
      </c>
      <c r="B52" s="53"/>
      <c r="C52" s="54" t="str">
        <f t="shared" si="4"/>
        <v/>
      </c>
      <c r="D52" s="53"/>
      <c r="E52" s="54" t="str">
        <f t="shared" si="5"/>
        <v/>
      </c>
      <c r="F52" s="53"/>
      <c r="G52" s="54" t="str">
        <f t="shared" si="6"/>
        <v/>
      </c>
      <c r="H52" s="53"/>
      <c r="I52" s="54" t="str">
        <f t="shared" si="7"/>
        <v/>
      </c>
    </row>
    <row r="53" spans="1:9" s="10" customFormat="1" ht="28.15" customHeight="1" x14ac:dyDescent="0.2">
      <c r="A53" s="274" t="s">
        <v>29</v>
      </c>
      <c r="B53" s="53"/>
      <c r="C53" s="54" t="str">
        <f t="shared" si="4"/>
        <v/>
      </c>
      <c r="D53" s="53"/>
      <c r="E53" s="54" t="str">
        <f t="shared" si="5"/>
        <v/>
      </c>
      <c r="F53" s="53"/>
      <c r="G53" s="54" t="str">
        <f t="shared" si="6"/>
        <v/>
      </c>
      <c r="H53" s="53"/>
      <c r="I53" s="54" t="str">
        <f t="shared" si="7"/>
        <v/>
      </c>
    </row>
    <row r="54" spans="1:9" s="10" customFormat="1" ht="25.15" customHeight="1" x14ac:dyDescent="0.2">
      <c r="A54" s="208" t="s">
        <v>30</v>
      </c>
      <c r="B54" s="53"/>
      <c r="C54" s="54" t="str">
        <f t="shared" si="4"/>
        <v/>
      </c>
      <c r="D54" s="55"/>
      <c r="E54" s="54" t="str">
        <f t="shared" si="5"/>
        <v/>
      </c>
      <c r="F54" s="55"/>
      <c r="G54" s="54" t="str">
        <f t="shared" si="6"/>
        <v/>
      </c>
      <c r="H54" s="55"/>
      <c r="I54" s="54" t="str">
        <f t="shared" si="7"/>
        <v/>
      </c>
    </row>
    <row r="55" spans="1:9" s="10" customFormat="1" ht="27.4" customHeight="1" x14ac:dyDescent="0.2">
      <c r="A55" s="274" t="s">
        <v>34</v>
      </c>
      <c r="B55" s="53"/>
      <c r="C55" s="54" t="str">
        <f t="shared" si="4"/>
        <v/>
      </c>
      <c r="D55" s="79"/>
      <c r="E55" s="54" t="str">
        <f t="shared" si="5"/>
        <v/>
      </c>
      <c r="F55" s="79"/>
      <c r="G55" s="54" t="str">
        <f t="shared" si="6"/>
        <v/>
      </c>
      <c r="H55" s="79"/>
      <c r="I55" s="54" t="str">
        <f t="shared" si="7"/>
        <v/>
      </c>
    </row>
    <row r="56" spans="1:9" s="10" customFormat="1" ht="40.9" customHeight="1" x14ac:dyDescent="0.2">
      <c r="A56" s="275" t="s">
        <v>361</v>
      </c>
      <c r="B56" s="53"/>
      <c r="C56" s="54" t="str">
        <f t="shared" si="4"/>
        <v/>
      </c>
      <c r="D56" s="79"/>
      <c r="E56" s="54" t="str">
        <f t="shared" si="5"/>
        <v/>
      </c>
      <c r="F56" s="79"/>
      <c r="G56" s="54" t="str">
        <f t="shared" si="6"/>
        <v/>
      </c>
      <c r="H56" s="79"/>
      <c r="I56" s="54" t="str">
        <f t="shared" si="7"/>
        <v/>
      </c>
    </row>
    <row r="57" spans="1:9" s="12" customFormat="1" ht="25.5" customHeight="1" x14ac:dyDescent="0.2">
      <c r="A57" s="276" t="s">
        <v>25</v>
      </c>
      <c r="B57" s="53"/>
      <c r="C57" s="54" t="str">
        <f t="shared" si="4"/>
        <v/>
      </c>
      <c r="D57" s="55"/>
      <c r="E57" s="54" t="str">
        <f t="shared" si="5"/>
        <v/>
      </c>
      <c r="F57" s="280"/>
      <c r="G57" s="54" t="str">
        <f t="shared" si="6"/>
        <v/>
      </c>
      <c r="H57" s="55"/>
      <c r="I57" s="54" t="str">
        <f t="shared" si="7"/>
        <v/>
      </c>
    </row>
    <row r="58" spans="1:9" s="10" customFormat="1" ht="15.6" customHeight="1" x14ac:dyDescent="0.2">
      <c r="A58" s="206"/>
      <c r="B58" s="79"/>
      <c r="C58" s="54" t="str">
        <f t="shared" si="4"/>
        <v/>
      </c>
      <c r="D58" s="79"/>
      <c r="E58" s="54" t="str">
        <f t="shared" si="5"/>
        <v/>
      </c>
      <c r="F58" s="79"/>
      <c r="G58" s="54" t="str">
        <f t="shared" si="6"/>
        <v/>
      </c>
      <c r="H58" s="79"/>
      <c r="I58" s="54" t="str">
        <f t="shared" si="7"/>
        <v/>
      </c>
    </row>
    <row r="59" spans="1:9" s="10" customFormat="1" ht="25.5" customHeight="1" thickBot="1" x14ac:dyDescent="0.25">
      <c r="A59" s="72" t="s">
        <v>118</v>
      </c>
      <c r="B59" s="66">
        <f>SUM(B51:B58)</f>
        <v>0</v>
      </c>
      <c r="C59" s="74" t="str">
        <f t="shared" si="4"/>
        <v/>
      </c>
      <c r="D59" s="66">
        <f>SUM(D51:D58)</f>
        <v>0</v>
      </c>
      <c r="E59" s="74" t="str">
        <f t="shared" si="5"/>
        <v/>
      </c>
      <c r="F59" s="66">
        <f>SUM(F51:F58)</f>
        <v>0</v>
      </c>
      <c r="G59" s="54" t="str">
        <f t="shared" si="6"/>
        <v/>
      </c>
      <c r="H59" s="66">
        <f>SUM(H51:H58)</f>
        <v>0</v>
      </c>
      <c r="I59" s="74" t="str">
        <f t="shared" si="7"/>
        <v/>
      </c>
    </row>
    <row r="60" spans="1:9" s="10" customFormat="1" ht="37.9" customHeight="1" thickTop="1" x14ac:dyDescent="0.2">
      <c r="A60" s="285" t="s">
        <v>121</v>
      </c>
      <c r="B60" s="291">
        <f>B25-B46+B49-B59</f>
        <v>0</v>
      </c>
      <c r="C60" s="292" t="str">
        <f t="shared" si="4"/>
        <v/>
      </c>
      <c r="D60" s="291">
        <f>D25-D46+D49-D59</f>
        <v>0</v>
      </c>
      <c r="E60" s="292" t="str">
        <f t="shared" si="5"/>
        <v/>
      </c>
      <c r="F60" s="291">
        <f>F25-F46+F49-F59</f>
        <v>0</v>
      </c>
      <c r="G60" s="293" t="str">
        <f t="shared" si="6"/>
        <v/>
      </c>
      <c r="H60" s="291">
        <f>H25-H46+H49-H59</f>
        <v>0</v>
      </c>
      <c r="I60" s="292" t="str">
        <f t="shared" si="7"/>
        <v/>
      </c>
    </row>
    <row r="61" spans="1:9" s="17" customFormat="1" ht="37.9" customHeight="1" x14ac:dyDescent="0.2">
      <c r="A61" s="147" t="s">
        <v>122</v>
      </c>
      <c r="B61" s="11">
        <f>'Jälkilaskelma 2017'!B62</f>
        <v>0</v>
      </c>
      <c r="C61" s="151" t="str">
        <f t="shared" si="4"/>
        <v/>
      </c>
      <c r="D61" s="11">
        <f>'Jälkilaskelma 2017'!D62</f>
        <v>0</v>
      </c>
      <c r="E61" s="151" t="str">
        <f t="shared" si="5"/>
        <v/>
      </c>
      <c r="F61" s="11">
        <f>'Jälkilaskelma 2017'!F62</f>
        <v>0</v>
      </c>
      <c r="G61" s="151" t="str">
        <f t="shared" si="6"/>
        <v/>
      </c>
      <c r="H61" s="11">
        <f>'Jälkilaskelma 2017'!H62</f>
        <v>0</v>
      </c>
      <c r="I61" s="151" t="str">
        <f t="shared" si="7"/>
        <v/>
      </c>
    </row>
    <row r="62" spans="1:9" s="10" customFormat="1" ht="37.9" customHeight="1" x14ac:dyDescent="0.2">
      <c r="A62" s="148" t="s">
        <v>194</v>
      </c>
      <c r="B62" s="294">
        <f>B60+B61</f>
        <v>0</v>
      </c>
      <c r="C62" s="161" t="str">
        <f t="shared" si="4"/>
        <v/>
      </c>
      <c r="D62" s="294">
        <f>D60+D61</f>
        <v>0</v>
      </c>
      <c r="E62" s="161" t="str">
        <f t="shared" si="5"/>
        <v/>
      </c>
      <c r="F62" s="294">
        <f>F60+F61</f>
        <v>0</v>
      </c>
      <c r="G62" s="161" t="str">
        <f t="shared" si="6"/>
        <v/>
      </c>
      <c r="H62" s="294">
        <f>H60+H61</f>
        <v>0</v>
      </c>
      <c r="I62" s="161" t="str">
        <f t="shared" si="7"/>
        <v/>
      </c>
    </row>
    <row r="63" spans="1:9" s="10" customFormat="1" ht="45.6" customHeight="1" thickBot="1" x14ac:dyDescent="0.3">
      <c r="A63" s="75" t="s">
        <v>46</v>
      </c>
      <c r="B63" s="48"/>
      <c r="C63" s="76"/>
      <c r="D63" s="48"/>
      <c r="E63" s="76"/>
      <c r="F63" s="48"/>
      <c r="G63" s="76"/>
      <c r="H63" s="48"/>
      <c r="I63" s="76"/>
    </row>
    <row r="64" spans="1:9" s="10" customFormat="1" ht="25.15" customHeight="1" thickTop="1" x14ac:dyDescent="0.2">
      <c r="A64" s="276" t="s">
        <v>15</v>
      </c>
      <c r="B64" s="50"/>
      <c r="C64" s="54" t="str">
        <f>IF(B64="","",IF(B64=0,"",(B64/B$6/$A$11)))</f>
        <v/>
      </c>
      <c r="D64" s="50"/>
      <c r="E64" s="44" t="str">
        <f>IF(D64="","",IF(D64=0,"",(D64/D$6/$A$11)))</f>
        <v/>
      </c>
      <c r="F64" s="50"/>
      <c r="G64" s="54" t="str">
        <f>IF(F64="","",IF(F64=0,"",(F64/F$6/$A$11)))</f>
        <v/>
      </c>
      <c r="H64" s="50"/>
      <c r="I64" s="54" t="str">
        <f>IF(H64="","",IF(H64=0,"",(H64/H$6/$A$11)))</f>
        <v/>
      </c>
    </row>
    <row r="65" spans="1:9" s="10" customFormat="1" ht="25.15" customHeight="1" x14ac:dyDescent="0.2">
      <c r="A65" s="284" t="s">
        <v>16</v>
      </c>
      <c r="B65" s="53"/>
      <c r="C65" s="54" t="str">
        <f>IF(B65="","",IF(B65=0,"",(B65/B$6/$A$11)))</f>
        <v/>
      </c>
      <c r="D65" s="53"/>
      <c r="E65" s="54" t="str">
        <f>IF(D65="","",IF(D65=0,"",(D65/D$6/$A$11)))</f>
        <v/>
      </c>
      <c r="F65" s="53"/>
      <c r="G65" s="54" t="str">
        <f>IF(F65="","",IF(F65=0,"",(F65/F$6/$A$11)))</f>
        <v/>
      </c>
      <c r="H65" s="53"/>
      <c r="I65" s="54" t="str">
        <f>IF(H65="","",IF(H65=0,"",(H65/H$6/$A$11)))</f>
        <v/>
      </c>
    </row>
    <row r="66" spans="1:9" s="10" customFormat="1" ht="25.15" customHeight="1" x14ac:dyDescent="0.2">
      <c r="A66" s="65" t="s">
        <v>195</v>
      </c>
      <c r="B66" s="68">
        <f>SUM(B64:B65)</f>
        <v>0</v>
      </c>
      <c r="C66" s="44" t="str">
        <f>IF(B66="","",IF(B66=0,"",(B66/B$6/$A$11)))</f>
        <v/>
      </c>
      <c r="D66" s="68">
        <f>SUM(D64:D65)</f>
        <v>0</v>
      </c>
      <c r="E66" s="44" t="str">
        <f>IF(D66="","",IF(D66=0,"",(D66/D$6/$A$11)))</f>
        <v/>
      </c>
      <c r="F66" s="68">
        <f>SUM(F64:F65)</f>
        <v>0</v>
      </c>
      <c r="G66" s="44" t="str">
        <f>IF(F66="","",IF(F66=0,"",(F66/F$6/$A$11)))</f>
        <v/>
      </c>
      <c r="H66" s="68">
        <f>SUM(H64:H65)</f>
        <v>0</v>
      </c>
      <c r="I66" s="44" t="str">
        <f>IF(H66="","",IF(H66=0,"",(H66/H$6/$A$11)))</f>
        <v/>
      </c>
    </row>
    <row r="67" spans="1:9" ht="36.6" customHeight="1" x14ac:dyDescent="0.2">
      <c r="A67" s="67" t="s">
        <v>17</v>
      </c>
      <c r="B67" s="69"/>
      <c r="C67" s="64"/>
      <c r="D67" s="69"/>
      <c r="E67" s="64"/>
      <c r="F67" s="69"/>
      <c r="G67" s="64"/>
      <c r="H67" s="69"/>
      <c r="I67" s="64"/>
    </row>
    <row r="68" spans="1:9" s="10" customFormat="1" ht="25.15" customHeight="1" x14ac:dyDescent="0.2">
      <c r="A68" s="208" t="s">
        <v>192</v>
      </c>
      <c r="B68" s="53"/>
      <c r="C68" s="54" t="str">
        <f t="shared" ref="C68:C79" si="8">IF(B68="","",IF(B68=0,"",(B68/B$6/$A$11)))</f>
        <v/>
      </c>
      <c r="D68" s="53"/>
      <c r="E68" s="54" t="str">
        <f t="shared" ref="E68:E79" si="9">IF(D68="","",IF(D68=0,"",(D68/D$6/$A$11)))</f>
        <v/>
      </c>
      <c r="F68" s="53"/>
      <c r="G68" s="54" t="str">
        <f t="shared" ref="G68:G79" si="10">IF(F68="","",IF(F68=0,"",(F68/F$6/$A$11)))</f>
        <v/>
      </c>
      <c r="H68" s="53"/>
      <c r="I68" s="54" t="str">
        <f t="shared" ref="I68:I79" si="11">IF(H68="","",IF(H68=0,"",(H68/H$6/$A$11)))</f>
        <v/>
      </c>
    </row>
    <row r="69" spans="1:9" s="10" customFormat="1" ht="31.15" customHeight="1" x14ac:dyDescent="0.2">
      <c r="A69" s="208" t="s">
        <v>35</v>
      </c>
      <c r="B69" s="53"/>
      <c r="C69" s="44" t="str">
        <f t="shared" si="8"/>
        <v/>
      </c>
      <c r="D69" s="53"/>
      <c r="E69" s="54" t="str">
        <f t="shared" si="9"/>
        <v/>
      </c>
      <c r="F69" s="53"/>
      <c r="G69" s="54" t="str">
        <f t="shared" si="10"/>
        <v/>
      </c>
      <c r="H69" s="53"/>
      <c r="I69" s="54" t="str">
        <f t="shared" si="11"/>
        <v/>
      </c>
    </row>
    <row r="70" spans="1:9" s="10" customFormat="1" ht="25.15" customHeight="1" x14ac:dyDescent="0.2">
      <c r="A70" s="274" t="s">
        <v>29</v>
      </c>
      <c r="B70" s="53"/>
      <c r="C70" s="42" t="str">
        <f t="shared" si="8"/>
        <v/>
      </c>
      <c r="D70" s="53"/>
      <c r="E70" s="54" t="str">
        <f t="shared" si="9"/>
        <v/>
      </c>
      <c r="F70" s="53"/>
      <c r="G70" s="54" t="str">
        <f t="shared" si="10"/>
        <v/>
      </c>
      <c r="H70" s="53"/>
      <c r="I70" s="54" t="str">
        <f t="shared" si="11"/>
        <v/>
      </c>
    </row>
    <row r="71" spans="1:9" s="10" customFormat="1" ht="25.15" customHeight="1" x14ac:dyDescent="0.2">
      <c r="A71" s="208" t="s">
        <v>30</v>
      </c>
      <c r="B71" s="53"/>
      <c r="C71" s="54" t="str">
        <f t="shared" si="8"/>
        <v/>
      </c>
      <c r="D71" s="55"/>
      <c r="E71" s="54" t="str">
        <f t="shared" si="9"/>
        <v/>
      </c>
      <c r="F71" s="55"/>
      <c r="G71" s="54" t="str">
        <f t="shared" si="10"/>
        <v/>
      </c>
      <c r="H71" s="55"/>
      <c r="I71" s="54" t="str">
        <f t="shared" si="11"/>
        <v/>
      </c>
    </row>
    <row r="72" spans="1:9" s="10" customFormat="1" ht="33" customHeight="1" x14ac:dyDescent="0.2">
      <c r="A72" s="155" t="s">
        <v>34</v>
      </c>
      <c r="B72" s="53"/>
      <c r="C72" s="54" t="str">
        <f t="shared" si="8"/>
        <v/>
      </c>
      <c r="D72" s="79"/>
      <c r="E72" s="54" t="str">
        <f t="shared" si="9"/>
        <v/>
      </c>
      <c r="F72" s="79"/>
      <c r="G72" s="54" t="str">
        <f t="shared" si="10"/>
        <v/>
      </c>
      <c r="H72" s="79"/>
      <c r="I72" s="54" t="str">
        <f t="shared" si="11"/>
        <v/>
      </c>
    </row>
    <row r="73" spans="1:9" s="10" customFormat="1" ht="34.15" customHeight="1" x14ac:dyDescent="0.2">
      <c r="A73" s="275" t="s">
        <v>361</v>
      </c>
      <c r="B73" s="53"/>
      <c r="C73" s="54" t="str">
        <f t="shared" si="8"/>
        <v/>
      </c>
      <c r="D73" s="79"/>
      <c r="E73" s="54" t="str">
        <f t="shared" si="9"/>
        <v/>
      </c>
      <c r="F73" s="79"/>
      <c r="G73" s="54" t="str">
        <f t="shared" si="10"/>
        <v/>
      </c>
      <c r="H73" s="79"/>
      <c r="I73" s="54" t="str">
        <f t="shared" si="11"/>
        <v/>
      </c>
    </row>
    <row r="74" spans="1:9" s="10" customFormat="1" ht="25.15" customHeight="1" x14ac:dyDescent="0.2">
      <c r="A74" s="276" t="s">
        <v>25</v>
      </c>
      <c r="B74" s="53"/>
      <c r="C74" s="54" t="str">
        <f t="shared" si="8"/>
        <v/>
      </c>
      <c r="D74" s="53"/>
      <c r="E74" s="54" t="str">
        <f t="shared" si="9"/>
        <v/>
      </c>
      <c r="F74" s="53"/>
      <c r="G74" s="54" t="str">
        <f t="shared" si="10"/>
        <v/>
      </c>
      <c r="H74" s="53"/>
      <c r="I74" s="54" t="str">
        <f t="shared" si="11"/>
        <v/>
      </c>
    </row>
    <row r="75" spans="1:9" s="10" customFormat="1" ht="16.899999999999999" customHeight="1" x14ac:dyDescent="0.2">
      <c r="A75" s="207"/>
      <c r="B75" s="79"/>
      <c r="C75" s="54" t="str">
        <f t="shared" si="8"/>
        <v/>
      </c>
      <c r="D75" s="79"/>
      <c r="E75" s="54" t="str">
        <f t="shared" si="9"/>
        <v/>
      </c>
      <c r="F75" s="79"/>
      <c r="G75" s="54" t="str">
        <f t="shared" si="10"/>
        <v/>
      </c>
      <c r="H75" s="79"/>
      <c r="I75" s="54" t="str">
        <f t="shared" si="11"/>
        <v/>
      </c>
    </row>
    <row r="76" spans="1:9" s="10" customFormat="1" ht="33.6" customHeight="1" thickBot="1" x14ac:dyDescent="0.25">
      <c r="A76" s="78" t="s">
        <v>118</v>
      </c>
      <c r="B76" s="66">
        <f>SUM(B68:B75)</f>
        <v>0</v>
      </c>
      <c r="C76" s="74" t="str">
        <f t="shared" si="8"/>
        <v/>
      </c>
      <c r="D76" s="66">
        <f>SUM(D68:D75)</f>
        <v>0</v>
      </c>
      <c r="E76" s="74" t="str">
        <f t="shared" si="9"/>
        <v/>
      </c>
      <c r="F76" s="73">
        <f>SUM(F68:F75)</f>
        <v>0</v>
      </c>
      <c r="G76" s="54" t="str">
        <f t="shared" si="10"/>
        <v/>
      </c>
      <c r="H76" s="73">
        <f>SUM(H68:H75)</f>
        <v>0</v>
      </c>
      <c r="I76" s="74" t="str">
        <f t="shared" si="11"/>
        <v/>
      </c>
    </row>
    <row r="77" spans="1:9" s="12" customFormat="1" ht="31.15" customHeight="1" thickTop="1" x14ac:dyDescent="0.2">
      <c r="A77" s="285" t="s">
        <v>196</v>
      </c>
      <c r="B77" s="136">
        <f>B66-B76</f>
        <v>0</v>
      </c>
      <c r="C77" s="42" t="str">
        <f t="shared" si="8"/>
        <v/>
      </c>
      <c r="D77" s="136">
        <f>D66-D76</f>
        <v>0</v>
      </c>
      <c r="E77" s="42" t="str">
        <f t="shared" si="9"/>
        <v/>
      </c>
      <c r="F77" s="136">
        <f>F66-F76</f>
        <v>0</v>
      </c>
      <c r="G77" s="236" t="str">
        <f t="shared" si="10"/>
        <v/>
      </c>
      <c r="H77" s="136">
        <f>H66-H76</f>
        <v>0</v>
      </c>
      <c r="I77" s="42" t="str">
        <f t="shared" si="11"/>
        <v/>
      </c>
    </row>
    <row r="78" spans="1:9" s="10" customFormat="1" ht="31.15" customHeight="1" x14ac:dyDescent="0.2">
      <c r="A78" s="286" t="s">
        <v>197</v>
      </c>
      <c r="B78" s="53">
        <f>'Jälkilaskelma 2017'!B79</f>
        <v>0</v>
      </c>
      <c r="C78" s="54" t="str">
        <f t="shared" si="8"/>
        <v/>
      </c>
      <c r="D78" s="53">
        <f>'Jälkilaskelma 2017'!D79</f>
        <v>0</v>
      </c>
      <c r="E78" s="54" t="str">
        <f t="shared" si="9"/>
        <v/>
      </c>
      <c r="F78" s="53">
        <f>'Jälkilaskelma 2017'!F79</f>
        <v>0</v>
      </c>
      <c r="G78" s="54" t="str">
        <f t="shared" si="10"/>
        <v/>
      </c>
      <c r="H78" s="53">
        <f>'Jälkilaskelma 2017'!H79</f>
        <v>0</v>
      </c>
      <c r="I78" s="54" t="str">
        <f t="shared" si="11"/>
        <v/>
      </c>
    </row>
    <row r="79" spans="1:9" s="10" customFormat="1" ht="31.15" customHeight="1" x14ac:dyDescent="0.2">
      <c r="A79" s="286" t="s">
        <v>198</v>
      </c>
      <c r="B79" s="137">
        <f>B77+B78</f>
        <v>0</v>
      </c>
      <c r="C79" s="44" t="str">
        <f t="shared" si="8"/>
        <v/>
      </c>
      <c r="D79" s="137">
        <f>D77+D78</f>
        <v>0</v>
      </c>
      <c r="E79" s="44" t="str">
        <f t="shared" si="9"/>
        <v/>
      </c>
      <c r="F79" s="137">
        <f>F77+F78</f>
        <v>0</v>
      </c>
      <c r="G79" s="44" t="str">
        <f t="shared" si="10"/>
        <v/>
      </c>
      <c r="H79" s="137">
        <f>H77+H78</f>
        <v>0</v>
      </c>
      <c r="I79" s="44" t="str">
        <f t="shared" si="11"/>
        <v/>
      </c>
    </row>
    <row r="80" spans="1:9" s="10" customFormat="1" ht="56.45" customHeight="1" thickBot="1" x14ac:dyDescent="0.3">
      <c r="A80" s="75" t="s">
        <v>44</v>
      </c>
      <c r="B80" s="48"/>
      <c r="C80" s="76"/>
      <c r="D80" s="48"/>
      <c r="E80" s="76"/>
      <c r="F80" s="48"/>
      <c r="G80" s="76"/>
      <c r="H80" s="48"/>
      <c r="I80" s="76"/>
    </row>
    <row r="81" spans="1:9" s="13" customFormat="1" ht="31.9" customHeight="1" thickTop="1" x14ac:dyDescent="0.2">
      <c r="A81" s="67" t="s">
        <v>22</v>
      </c>
      <c r="B81" s="41"/>
      <c r="C81" s="64"/>
      <c r="D81" s="41"/>
      <c r="E81" s="64"/>
      <c r="F81" s="41"/>
      <c r="G81" s="64"/>
      <c r="H81" s="41"/>
      <c r="I81" s="64"/>
    </row>
    <row r="82" spans="1:9" s="10" customFormat="1" ht="34.15" customHeight="1" x14ac:dyDescent="0.2">
      <c r="A82" s="145" t="s">
        <v>199</v>
      </c>
      <c r="B82" s="53"/>
      <c r="C82" s="54" t="str">
        <f>IF(B82="","",IF(B82=0,"",(B82/B$6/$A$11)))</f>
        <v/>
      </c>
      <c r="D82" s="53"/>
      <c r="E82" s="44" t="str">
        <f>IF(D82="","",IF(D82=0,"",(D82/D$6/$A$11)))</f>
        <v/>
      </c>
      <c r="F82" s="53"/>
      <c r="G82" s="54" t="str">
        <f>IF(F82="","",IF(F82=0,"",(F82/F$6/$A$11)))</f>
        <v/>
      </c>
      <c r="H82" s="53"/>
      <c r="I82" s="54" t="str">
        <f>IF(H82="","",IF(H82=0,"",(H82/H$6/$A$11)))</f>
        <v/>
      </c>
    </row>
    <row r="83" spans="1:9" s="10" customFormat="1" ht="36.4" customHeight="1" x14ac:dyDescent="0.2">
      <c r="A83" s="149" t="s">
        <v>27</v>
      </c>
      <c r="B83" s="79"/>
      <c r="C83" s="54" t="str">
        <f>IF(B83="","",IF(B83=0,"",(B83/B$6/$A$11)))</f>
        <v/>
      </c>
      <c r="D83" s="71"/>
      <c r="E83" s="54" t="str">
        <f>IF(D83="","",IF(D83=0,"",(D83/D$6/$A$11)))</f>
        <v/>
      </c>
      <c r="F83" s="71"/>
      <c r="G83" s="54" t="str">
        <f>IF(F83="","",IF(F83=0,"",(F83/F$6/$A$11)))</f>
        <v/>
      </c>
      <c r="H83" s="71"/>
      <c r="I83" s="54" t="str">
        <f>IF(H83="","",IF(H83=0,"",(H83/H$6/$A$11)))</f>
        <v/>
      </c>
    </row>
    <row r="84" spans="1:9" s="10" customFormat="1" ht="30.6" customHeight="1" x14ac:dyDescent="0.2">
      <c r="A84" s="139" t="s">
        <v>117</v>
      </c>
      <c r="B84" s="68">
        <f>SUM(B82:B83)</f>
        <v>0</v>
      </c>
      <c r="C84" s="44" t="str">
        <f>IF(B84="","",IF(B84=0,"",(B84/B$6/$A$11)))</f>
        <v/>
      </c>
      <c r="D84" s="68">
        <f>SUM(D82:D83)</f>
        <v>0</v>
      </c>
      <c r="E84" s="44" t="str">
        <f>IF(D84="","",IF(D84=0,"",(D84/D$6/$A$11)))</f>
        <v/>
      </c>
      <c r="F84" s="68">
        <f>SUM(F82:F83)</f>
        <v>0</v>
      </c>
      <c r="G84" s="44" t="str">
        <f>IF(F84="","",IF(F84=0,"",(F84/F$6/$A$11)))</f>
        <v/>
      </c>
      <c r="H84" s="68">
        <f>SUM(H82:H83)</f>
        <v>0</v>
      </c>
      <c r="I84" s="44" t="str">
        <f>IF(H84="","",IF(H84=0,"",(H84/H$6/$A$11)))</f>
        <v/>
      </c>
    </row>
    <row r="85" spans="1:9" s="10" customFormat="1" ht="32.450000000000003" customHeight="1" x14ac:dyDescent="0.2">
      <c r="A85" s="67" t="s">
        <v>23</v>
      </c>
      <c r="B85"/>
      <c r="C85"/>
      <c r="D85"/>
      <c r="E85"/>
      <c r="F85"/>
      <c r="G85"/>
      <c r="H85"/>
      <c r="I85"/>
    </row>
    <row r="86" spans="1:9" s="10" customFormat="1" ht="33" customHeight="1" x14ac:dyDescent="0.2">
      <c r="A86" s="150" t="s">
        <v>200</v>
      </c>
      <c r="B86" s="11"/>
      <c r="C86" s="54" t="str">
        <f t="shared" ref="C86:C94" si="12">IF(B86="","",IF(B86=0,"",(B86/B$6/$A$11)))</f>
        <v/>
      </c>
      <c r="D86" s="11"/>
      <c r="E86" s="54" t="str">
        <f t="shared" ref="E86:E94" si="13">IF(D86="","",IF(D86=0,"",(D86/D$6/$A$11)))</f>
        <v/>
      </c>
      <c r="F86" s="11"/>
      <c r="G86" s="54" t="str">
        <f t="shared" ref="G86:G94" si="14">IF(F86="","",IF(F86=0,"",(F86/F$6/$A$11)))</f>
        <v/>
      </c>
      <c r="H86" s="11"/>
      <c r="I86" s="54" t="str">
        <f t="shared" ref="I86:I94" si="15">IF(H86="","",IF(H86=0,"",(H86/H$6/$A$11)))</f>
        <v/>
      </c>
    </row>
    <row r="87" spans="1:9" s="10" customFormat="1" ht="33" customHeight="1" x14ac:dyDescent="0.2">
      <c r="A87" s="150" t="s">
        <v>201</v>
      </c>
      <c r="B87" s="11"/>
      <c r="C87" s="54" t="str">
        <f t="shared" si="12"/>
        <v/>
      </c>
      <c r="D87" s="53"/>
      <c r="E87" s="54" t="str">
        <f t="shared" si="13"/>
        <v/>
      </c>
      <c r="F87" s="53"/>
      <c r="G87" s="54" t="str">
        <f t="shared" si="14"/>
        <v/>
      </c>
      <c r="H87" s="53"/>
      <c r="I87" s="54" t="str">
        <f t="shared" si="15"/>
        <v/>
      </c>
    </row>
    <row r="88" spans="1:9" s="10" customFormat="1" ht="33" customHeight="1" x14ac:dyDescent="0.2">
      <c r="A88" s="152" t="s">
        <v>368</v>
      </c>
      <c r="B88" s="11"/>
      <c r="C88" s="54" t="str">
        <f t="shared" si="12"/>
        <v/>
      </c>
      <c r="D88" s="11"/>
      <c r="E88" s="54" t="str">
        <f t="shared" si="13"/>
        <v/>
      </c>
      <c r="F88" s="11"/>
      <c r="G88" s="54" t="str">
        <f t="shared" si="14"/>
        <v/>
      </c>
      <c r="H88" s="11"/>
      <c r="I88" s="54" t="str">
        <f t="shared" si="15"/>
        <v/>
      </c>
    </row>
    <row r="89" spans="1:9" s="10" customFormat="1" ht="33" customHeight="1" x14ac:dyDescent="0.2">
      <c r="A89" s="153" t="s">
        <v>202</v>
      </c>
      <c r="B89" s="11"/>
      <c r="C89" s="54" t="str">
        <f t="shared" si="12"/>
        <v/>
      </c>
      <c r="D89" s="154"/>
      <c r="E89" s="54" t="str">
        <f t="shared" si="13"/>
        <v/>
      </c>
      <c r="F89" s="154"/>
      <c r="G89" s="54" t="str">
        <f t="shared" si="14"/>
        <v/>
      </c>
      <c r="H89" s="154"/>
      <c r="I89" s="54" t="str">
        <f t="shared" si="15"/>
        <v/>
      </c>
    </row>
    <row r="90" spans="1:9" s="10" customFormat="1" ht="17.45" customHeight="1" x14ac:dyDescent="0.2">
      <c r="A90" s="155"/>
      <c r="B90" s="79"/>
      <c r="C90" s="54" t="str">
        <f t="shared" si="12"/>
        <v/>
      </c>
      <c r="D90" s="79"/>
      <c r="E90" s="54" t="str">
        <f t="shared" si="13"/>
        <v/>
      </c>
      <c r="F90" s="79"/>
      <c r="G90" s="54" t="str">
        <f t="shared" si="14"/>
        <v/>
      </c>
      <c r="H90" s="79"/>
      <c r="I90" s="54" t="str">
        <f t="shared" si="15"/>
        <v/>
      </c>
    </row>
    <row r="91" spans="1:9" s="10" customFormat="1" ht="32.450000000000003" customHeight="1" thickBot="1" x14ac:dyDescent="0.25">
      <c r="A91" s="78" t="s">
        <v>128</v>
      </c>
      <c r="B91" s="66">
        <f>SUM(B86:B90)</f>
        <v>0</v>
      </c>
      <c r="C91" s="74" t="str">
        <f t="shared" si="12"/>
        <v/>
      </c>
      <c r="D91" s="66">
        <f>SUM(D86:D90)</f>
        <v>0</v>
      </c>
      <c r="E91" s="74" t="str">
        <f t="shared" si="13"/>
        <v/>
      </c>
      <c r="F91" s="73">
        <f>SUM(F86:F90)</f>
        <v>0</v>
      </c>
      <c r="G91" s="54" t="str">
        <f t="shared" si="14"/>
        <v/>
      </c>
      <c r="H91" s="73">
        <f>SUM(H86:H90)</f>
        <v>0</v>
      </c>
      <c r="I91" s="74" t="str">
        <f t="shared" si="15"/>
        <v/>
      </c>
    </row>
    <row r="92" spans="1:9" s="10" customFormat="1" ht="37.15" customHeight="1" thickTop="1" x14ac:dyDescent="0.2">
      <c r="A92" s="156" t="s">
        <v>76</v>
      </c>
      <c r="B92" s="138">
        <f>B84-B91</f>
        <v>0</v>
      </c>
      <c r="C92" s="42" t="str">
        <f t="shared" si="12"/>
        <v/>
      </c>
      <c r="D92" s="138">
        <f>D84-D91</f>
        <v>0</v>
      </c>
      <c r="E92" s="42" t="str">
        <f t="shared" si="13"/>
        <v/>
      </c>
      <c r="F92" s="138">
        <f>F84-F91</f>
        <v>0</v>
      </c>
      <c r="G92" s="236" t="str">
        <f t="shared" si="14"/>
        <v/>
      </c>
      <c r="H92" s="138">
        <f>H84-H91</f>
        <v>0</v>
      </c>
      <c r="I92" s="42" t="str">
        <f t="shared" si="15"/>
        <v/>
      </c>
    </row>
    <row r="93" spans="1:9" s="10" customFormat="1" ht="37.15" customHeight="1" x14ac:dyDescent="0.2">
      <c r="A93" s="157" t="s">
        <v>360</v>
      </c>
      <c r="B93" s="53">
        <f>'Jälkilaskelma 2017'!B94</f>
        <v>0</v>
      </c>
      <c r="C93" s="54" t="str">
        <f t="shared" si="12"/>
        <v/>
      </c>
      <c r="D93" s="53">
        <f>'Jälkilaskelma 2017'!D94</f>
        <v>0</v>
      </c>
      <c r="E93" s="54" t="str">
        <f t="shared" si="13"/>
        <v/>
      </c>
      <c r="F93" s="53">
        <f>'Jälkilaskelma 2017'!F94</f>
        <v>0</v>
      </c>
      <c r="G93" s="54" t="str">
        <f t="shared" si="14"/>
        <v/>
      </c>
      <c r="H93" s="53">
        <f>'Jälkilaskelma 2017'!H94</f>
        <v>0</v>
      </c>
      <c r="I93" s="54" t="str">
        <f t="shared" si="15"/>
        <v/>
      </c>
    </row>
    <row r="94" spans="1:9" s="10" customFormat="1" ht="37.15" customHeight="1" x14ac:dyDescent="0.2">
      <c r="A94" s="158" t="s">
        <v>203</v>
      </c>
      <c r="B94" s="137">
        <f>B92+B93</f>
        <v>0</v>
      </c>
      <c r="C94" s="44" t="str">
        <f t="shared" si="12"/>
        <v/>
      </c>
      <c r="D94" s="137">
        <f>D92+D93</f>
        <v>0</v>
      </c>
      <c r="E94" s="54" t="str">
        <f t="shared" si="13"/>
        <v/>
      </c>
      <c r="F94" s="137">
        <f>F92+F93</f>
        <v>0</v>
      </c>
      <c r="G94" s="54" t="str">
        <f t="shared" si="14"/>
        <v/>
      </c>
      <c r="H94" s="137">
        <f>H92+H93</f>
        <v>0</v>
      </c>
      <c r="I94" s="54" t="str">
        <f t="shared" si="15"/>
        <v/>
      </c>
    </row>
    <row r="95" spans="1:9" s="10" customFormat="1" ht="78" customHeight="1" thickBot="1" x14ac:dyDescent="0.3">
      <c r="A95" s="200" t="s">
        <v>109</v>
      </c>
      <c r="B95" s="201"/>
      <c r="C95" s="201"/>
      <c r="D95" s="201"/>
      <c r="E95" s="196"/>
      <c r="F95" s="201"/>
      <c r="G95" s="196"/>
      <c r="H95" s="201"/>
      <c r="I95" s="196"/>
    </row>
    <row r="96" spans="1:9" s="10" customFormat="1" ht="38.450000000000003" customHeight="1" thickTop="1" x14ac:dyDescent="0.2">
      <c r="A96" s="287" t="s">
        <v>106</v>
      </c>
      <c r="B96" s="144">
        <f>'Jälkilaskelma 2017'!B103</f>
        <v>0</v>
      </c>
      <c r="C96" s="64"/>
      <c r="D96" s="144">
        <f>'Jälkilaskelma 2017'!D103</f>
        <v>0</v>
      </c>
      <c r="E96" s="237"/>
      <c r="F96" s="144">
        <f>'Jälkilaskelma 2017'!F103</f>
        <v>0</v>
      </c>
      <c r="G96" s="237"/>
      <c r="H96" s="144">
        <f>'Jälkilaskelma 2017'!H103</f>
        <v>0</v>
      </c>
      <c r="I96" s="64"/>
    </row>
    <row r="97" spans="1:9" s="436" customFormat="1" ht="45.6" customHeight="1" x14ac:dyDescent="0.2">
      <c r="A97" s="145" t="s">
        <v>416</v>
      </c>
      <c r="B97" s="79"/>
      <c r="C97" s="80"/>
      <c r="D97" s="79"/>
      <c r="E97" s="80"/>
      <c r="F97" s="79"/>
      <c r="G97" s="80"/>
      <c r="H97" s="79"/>
      <c r="I97" s="80"/>
    </row>
    <row r="98" spans="1:9" s="14" customFormat="1" ht="37.15" customHeight="1" x14ac:dyDescent="0.2">
      <c r="A98" s="52" t="s">
        <v>107</v>
      </c>
      <c r="B98" s="79"/>
      <c r="C98" s="80"/>
      <c r="D98" s="79"/>
      <c r="E98" s="80"/>
      <c r="F98" s="79"/>
      <c r="G98" s="80"/>
      <c r="H98" s="79"/>
      <c r="I98" s="80"/>
    </row>
    <row r="99" spans="1:9" s="14" customFormat="1" ht="36.6" customHeight="1" x14ac:dyDescent="0.2">
      <c r="A99" s="52" t="s">
        <v>108</v>
      </c>
      <c r="B99" s="81"/>
      <c r="C99" s="82"/>
      <c r="D99" s="81"/>
      <c r="E99" s="80"/>
      <c r="F99" s="81"/>
      <c r="G99" s="80"/>
      <c r="H99" s="81"/>
      <c r="I99" s="80"/>
    </row>
    <row r="100" spans="1:9" s="14" customFormat="1" ht="36.6" customHeight="1" x14ac:dyDescent="0.2">
      <c r="A100" s="52" t="s">
        <v>374</v>
      </c>
      <c r="B100" s="81"/>
      <c r="C100" s="82"/>
      <c r="D100" s="81"/>
      <c r="E100" s="80"/>
      <c r="F100" s="81"/>
      <c r="G100" s="80"/>
      <c r="H100" s="81"/>
      <c r="I100" s="80"/>
    </row>
    <row r="101" spans="1:9" s="14" customFormat="1" ht="49.9" customHeight="1" x14ac:dyDescent="0.2">
      <c r="A101" s="208" t="s">
        <v>204</v>
      </c>
      <c r="B101" s="79"/>
      <c r="C101" s="82"/>
      <c r="D101" s="79"/>
      <c r="E101" s="80"/>
      <c r="F101" s="79"/>
      <c r="G101" s="80"/>
      <c r="H101" s="79"/>
      <c r="I101" s="80"/>
    </row>
    <row r="102" spans="1:9" s="14" customFormat="1" ht="49.9" customHeight="1" thickBot="1" x14ac:dyDescent="0.25">
      <c r="A102" s="437" t="s">
        <v>417</v>
      </c>
      <c r="B102" s="83"/>
      <c r="C102" s="80"/>
      <c r="D102" s="83"/>
      <c r="E102" s="80"/>
      <c r="F102" s="83"/>
      <c r="G102" s="80"/>
      <c r="H102" s="83"/>
      <c r="I102" s="80"/>
    </row>
    <row r="103" spans="1:9" s="14" customFormat="1" ht="46.15" customHeight="1" thickTop="1" x14ac:dyDescent="0.2">
      <c r="A103" s="159" t="s">
        <v>205</v>
      </c>
      <c r="B103" s="136">
        <f>SUM(B96:B102)</f>
        <v>0</v>
      </c>
      <c r="C103" s="82"/>
      <c r="D103" s="136">
        <f>SUM(D96:D102)</f>
        <v>0</v>
      </c>
      <c r="E103" s="64"/>
      <c r="F103" s="136">
        <f>SUM(F96:F102)</f>
        <v>0</v>
      </c>
      <c r="G103" s="64"/>
      <c r="H103" s="136">
        <f>SUM(H96:H102)</f>
        <v>0</v>
      </c>
      <c r="I103" s="64"/>
    </row>
    <row r="104" spans="1:9" s="14" customFormat="1" ht="67.900000000000006" customHeight="1" thickBot="1" x14ac:dyDescent="0.3">
      <c r="A104" s="75" t="s">
        <v>275</v>
      </c>
      <c r="B104" s="198"/>
      <c r="C104" s="199"/>
      <c r="D104" s="198"/>
      <c r="E104" s="76"/>
      <c r="F104" s="198"/>
      <c r="G104" s="76"/>
      <c r="H104" s="198"/>
      <c r="I104" s="76"/>
    </row>
    <row r="105" spans="1:9" s="16" customFormat="1" ht="46.9" customHeight="1" thickTop="1" x14ac:dyDescent="0.2">
      <c r="A105" s="197" t="s">
        <v>206</v>
      </c>
      <c r="B105" s="168">
        <f>B62</f>
        <v>0</v>
      </c>
      <c r="C105" s="54" t="str">
        <f t="shared" ref="C105:C110" si="16">IF(B105="","",IF(B105=0,"",(B105/B$6/$A$11)))</f>
        <v/>
      </c>
      <c r="D105" s="168">
        <f>D62</f>
        <v>0</v>
      </c>
      <c r="E105" s="54" t="str">
        <f t="shared" ref="E105:E110" si="17">IF(D105="","",IF(D105=0,"",(D105/D$6/$A$11)))</f>
        <v/>
      </c>
      <c r="F105" s="168">
        <f>F62</f>
        <v>0</v>
      </c>
      <c r="G105" s="54" t="str">
        <f t="shared" ref="G105:G110" si="18">IF(F105="","",IF(F105=0,"",(F105/F$6/$A$11)))</f>
        <v/>
      </c>
      <c r="H105" s="168">
        <f>H62</f>
        <v>0</v>
      </c>
      <c r="I105" s="54" t="str">
        <f t="shared" ref="I105:I110" si="19">IF(H105="","",IF(H105=0,"",(H105/H$6/$A$11)))</f>
        <v/>
      </c>
    </row>
    <row r="106" spans="1:9" s="17" customFormat="1" ht="46.9" customHeight="1" thickBot="1" x14ac:dyDescent="0.25">
      <c r="A106" s="162" t="s">
        <v>207</v>
      </c>
      <c r="B106" s="151">
        <f>B79</f>
        <v>0</v>
      </c>
      <c r="C106" s="74" t="str">
        <f t="shared" si="16"/>
        <v/>
      </c>
      <c r="D106" s="151">
        <f>D79</f>
        <v>0</v>
      </c>
      <c r="E106" s="74" t="str">
        <f t="shared" si="17"/>
        <v/>
      </c>
      <c r="F106" s="151">
        <f>F79</f>
        <v>0</v>
      </c>
      <c r="G106" s="54" t="str">
        <f t="shared" si="18"/>
        <v/>
      </c>
      <c r="H106" s="151">
        <f>H79</f>
        <v>0</v>
      </c>
      <c r="I106" s="54" t="str">
        <f t="shared" si="19"/>
        <v/>
      </c>
    </row>
    <row r="107" spans="1:9" s="10" customFormat="1" ht="46.9" customHeight="1" thickTop="1" x14ac:dyDescent="0.2">
      <c r="A107" s="164" t="s">
        <v>345</v>
      </c>
      <c r="B107" s="165">
        <f>SUM(B105:B106)</f>
        <v>0</v>
      </c>
      <c r="C107" s="42" t="str">
        <f t="shared" si="16"/>
        <v/>
      </c>
      <c r="D107" s="165">
        <f>SUM(D105:D106)</f>
        <v>0</v>
      </c>
      <c r="E107" s="42" t="str">
        <f t="shared" si="17"/>
        <v/>
      </c>
      <c r="F107" s="165">
        <f>SUM(F105:F106)</f>
        <v>0</v>
      </c>
      <c r="G107" s="54" t="str">
        <f t="shared" si="18"/>
        <v/>
      </c>
      <c r="H107" s="165">
        <f>SUM(H105:H106)</f>
        <v>0</v>
      </c>
      <c r="I107" s="54" t="str">
        <f t="shared" si="19"/>
        <v/>
      </c>
    </row>
    <row r="108" spans="1:9" s="10" customFormat="1" ht="46.9" customHeight="1" x14ac:dyDescent="0.2">
      <c r="A108" s="160" t="s">
        <v>208</v>
      </c>
      <c r="B108" s="161">
        <f>B94</f>
        <v>0</v>
      </c>
      <c r="C108" s="54" t="str">
        <f t="shared" si="16"/>
        <v/>
      </c>
      <c r="D108" s="161">
        <f>D94</f>
        <v>0</v>
      </c>
      <c r="E108" s="54" t="str">
        <f t="shared" si="17"/>
        <v/>
      </c>
      <c r="F108" s="161">
        <f>F94</f>
        <v>0</v>
      </c>
      <c r="G108" s="54" t="str">
        <f t="shared" si="18"/>
        <v/>
      </c>
      <c r="H108" s="161">
        <f>H94</f>
        <v>0</v>
      </c>
      <c r="I108" s="54" t="str">
        <f t="shared" si="19"/>
        <v/>
      </c>
    </row>
    <row r="109" spans="1:9" s="10" customFormat="1" ht="46.9" customHeight="1" thickBot="1" x14ac:dyDescent="0.25">
      <c r="A109" s="166" t="s">
        <v>209</v>
      </c>
      <c r="B109" s="163">
        <f>B103</f>
        <v>0</v>
      </c>
      <c r="C109" s="74" t="str">
        <f t="shared" si="16"/>
        <v/>
      </c>
      <c r="D109" s="163">
        <f>D103</f>
        <v>0</v>
      </c>
      <c r="E109" s="74" t="str">
        <f t="shared" si="17"/>
        <v/>
      </c>
      <c r="F109" s="163">
        <f>F103</f>
        <v>0</v>
      </c>
      <c r="G109" s="54" t="str">
        <f t="shared" si="18"/>
        <v/>
      </c>
      <c r="H109" s="163">
        <f>H103</f>
        <v>0</v>
      </c>
      <c r="I109" s="74" t="str">
        <f t="shared" si="19"/>
        <v/>
      </c>
    </row>
    <row r="110" spans="1:9" s="10" customFormat="1" ht="46.9" customHeight="1" thickTop="1" x14ac:dyDescent="0.2">
      <c r="A110" s="164" t="s">
        <v>210</v>
      </c>
      <c r="B110" s="167">
        <f>B107+B108+B109</f>
        <v>0</v>
      </c>
      <c r="C110" s="51" t="str">
        <f t="shared" si="16"/>
        <v/>
      </c>
      <c r="D110" s="167">
        <f>D107+D108+D109</f>
        <v>0</v>
      </c>
      <c r="E110" s="51" t="str">
        <f t="shared" si="17"/>
        <v/>
      </c>
      <c r="F110" s="167">
        <f>F107+F108+F109</f>
        <v>0</v>
      </c>
      <c r="G110" s="236" t="str">
        <f t="shared" si="18"/>
        <v/>
      </c>
      <c r="H110" s="167">
        <f>H107+H108+H109</f>
        <v>0</v>
      </c>
      <c r="I110" s="236" t="str">
        <f t="shared" si="19"/>
        <v/>
      </c>
    </row>
    <row r="111" spans="1:9" s="15" customFormat="1" ht="79.150000000000006" customHeight="1" x14ac:dyDescent="0.3">
      <c r="A111" s="169" t="s">
        <v>131</v>
      </c>
      <c r="B111" s="125"/>
      <c r="C111" s="170"/>
      <c r="D111" s="125"/>
      <c r="E111" s="170"/>
      <c r="F111" s="125"/>
      <c r="G111" s="170"/>
      <c r="H111" s="125"/>
      <c r="I111" s="170"/>
    </row>
    <row r="112" spans="1:9" s="10" customFormat="1" ht="42" customHeight="1" x14ac:dyDescent="0.25">
      <c r="A112" s="171" t="s">
        <v>101</v>
      </c>
      <c r="B112" s="84"/>
      <c r="C112" s="85"/>
      <c r="D112" s="84"/>
      <c r="E112" s="85"/>
      <c r="F112" s="84"/>
      <c r="G112" s="85"/>
      <c r="H112" s="84"/>
      <c r="I112" s="85"/>
    </row>
    <row r="113" spans="1:9" s="10" customFormat="1" ht="39" customHeight="1" x14ac:dyDescent="0.2">
      <c r="A113" s="18" t="s">
        <v>410</v>
      </c>
      <c r="B113" s="116" t="s">
        <v>41</v>
      </c>
      <c r="C113" s="85"/>
      <c r="D113" s="116" t="s">
        <v>41</v>
      </c>
      <c r="E113" s="85"/>
      <c r="F113" s="116" t="s">
        <v>41</v>
      </c>
      <c r="G113" s="85"/>
      <c r="H113" s="116" t="s">
        <v>41</v>
      </c>
      <c r="I113" s="85"/>
    </row>
    <row r="114" spans="1:9" s="12" customFormat="1" ht="32.450000000000003" customHeight="1" x14ac:dyDescent="0.2">
      <c r="A114" s="172" t="s">
        <v>24</v>
      </c>
      <c r="B114" s="53"/>
      <c r="C114" s="85"/>
      <c r="D114" s="53"/>
      <c r="E114" s="85"/>
      <c r="F114" s="53"/>
      <c r="G114" s="85"/>
      <c r="H114" s="53"/>
      <c r="I114" s="85"/>
    </row>
    <row r="115" spans="1:9" s="17" customFormat="1" ht="32.450000000000003" customHeight="1" x14ac:dyDescent="0.2">
      <c r="A115" s="172" t="s">
        <v>211</v>
      </c>
      <c r="B115" s="53"/>
      <c r="C115" s="85"/>
      <c r="D115" s="53"/>
      <c r="E115" s="85"/>
      <c r="F115" s="53"/>
      <c r="G115" s="85"/>
      <c r="H115" s="53"/>
      <c r="I115" s="85"/>
    </row>
    <row r="116" spans="1:9" s="7" customFormat="1" ht="31.9" customHeight="1" x14ac:dyDescent="0.2">
      <c r="A116" s="172" t="s">
        <v>91</v>
      </c>
      <c r="B116" s="53"/>
      <c r="C116" s="85"/>
      <c r="D116" s="53"/>
      <c r="E116" s="85"/>
      <c r="F116" s="53"/>
      <c r="G116" s="85"/>
      <c r="H116" s="53"/>
      <c r="I116" s="85"/>
    </row>
    <row r="117" spans="1:9" s="10" customFormat="1" ht="31.9" customHeight="1" x14ac:dyDescent="0.2">
      <c r="A117" s="19" t="s">
        <v>92</v>
      </c>
      <c r="B117" s="53"/>
      <c r="C117" s="85"/>
      <c r="D117" s="53"/>
      <c r="E117" s="85"/>
      <c r="F117" s="53"/>
      <c r="G117" s="85"/>
      <c r="H117" s="53"/>
      <c r="I117" s="85"/>
    </row>
    <row r="118" spans="1:9" s="10" customFormat="1" ht="30" customHeight="1" x14ac:dyDescent="0.2">
      <c r="A118" s="265" t="s">
        <v>193</v>
      </c>
      <c r="B118" s="53"/>
      <c r="C118" s="85"/>
      <c r="D118" s="53"/>
      <c r="E118" s="85"/>
      <c r="F118" s="53"/>
      <c r="G118" s="85"/>
      <c r="H118" s="53"/>
      <c r="I118" s="85"/>
    </row>
    <row r="119" spans="1:9" s="10" customFormat="1" ht="33" customHeight="1" thickBot="1" x14ac:dyDescent="0.25">
      <c r="A119" s="266" t="s">
        <v>97</v>
      </c>
      <c r="B119" s="88"/>
      <c r="C119" s="85"/>
      <c r="D119" s="88"/>
      <c r="E119" s="85"/>
      <c r="F119" s="88"/>
      <c r="G119" s="85"/>
      <c r="H119" s="88"/>
      <c r="I119" s="85"/>
    </row>
    <row r="120" spans="1:9" s="17" customFormat="1" ht="31.9" customHeight="1" thickTop="1" x14ac:dyDescent="0.2">
      <c r="A120" s="174" t="s">
        <v>36</v>
      </c>
      <c r="B120" s="89">
        <f>SUM(B114:B119)</f>
        <v>0</v>
      </c>
      <c r="C120" s="85"/>
      <c r="D120" s="89">
        <f>SUM(D114:D119)</f>
        <v>0</v>
      </c>
      <c r="E120" s="85"/>
      <c r="F120" s="89">
        <f>SUM(F114:F119)</f>
        <v>0</v>
      </c>
      <c r="G120" s="85"/>
      <c r="H120" s="89">
        <f>SUM(H114:H119)</f>
        <v>0</v>
      </c>
      <c r="I120" s="85"/>
    </row>
    <row r="121" spans="1:9" s="7" customFormat="1" ht="31.9" customHeight="1" x14ac:dyDescent="0.2">
      <c r="A121" s="268" t="s">
        <v>37</v>
      </c>
      <c r="B121" s="53">
        <f>'Jälkilaskelma 2017'!B122</f>
        <v>0</v>
      </c>
      <c r="C121" s="85"/>
      <c r="D121" s="53">
        <f>'Jälkilaskelma 2017'!D122</f>
        <v>0</v>
      </c>
      <c r="E121" s="85"/>
      <c r="F121" s="53">
        <f>'Jälkilaskelma 2017'!F122</f>
        <v>0</v>
      </c>
      <c r="G121" s="85"/>
      <c r="H121" s="53">
        <f>'Jälkilaskelma 2017'!H122</f>
        <v>0</v>
      </c>
      <c r="I121" s="85"/>
    </row>
    <row r="122" spans="1:9" s="10" customFormat="1" ht="31.9" customHeight="1" x14ac:dyDescent="0.2">
      <c r="A122" s="267" t="s">
        <v>39</v>
      </c>
      <c r="B122" s="89">
        <f>SUM(B120:B121)</f>
        <v>0</v>
      </c>
      <c r="C122" s="85"/>
      <c r="D122" s="89">
        <f>SUM(D120:D121)</f>
        <v>0</v>
      </c>
      <c r="E122" s="85"/>
      <c r="F122" s="89">
        <f>SUM(F120:F121)</f>
        <v>0</v>
      </c>
      <c r="G122" s="85"/>
      <c r="H122" s="89">
        <f>SUM(H120:H121)</f>
        <v>0</v>
      </c>
      <c r="I122" s="85"/>
    </row>
    <row r="123" spans="1:9" s="10" customFormat="1" ht="52.9" customHeight="1" x14ac:dyDescent="0.25">
      <c r="A123" s="171" t="s">
        <v>230</v>
      </c>
      <c r="B123" s="84"/>
      <c r="C123" s="85"/>
      <c r="D123" s="84"/>
      <c r="E123" s="85"/>
      <c r="F123" s="84"/>
      <c r="G123" s="85"/>
      <c r="H123" s="84"/>
      <c r="I123" s="85"/>
    </row>
    <row r="124" spans="1:9" s="17" customFormat="1" ht="31.9" customHeight="1" x14ac:dyDescent="0.2">
      <c r="A124" s="172" t="s">
        <v>20</v>
      </c>
      <c r="B124" s="53"/>
      <c r="C124" s="85"/>
      <c r="D124" s="53"/>
      <c r="E124" s="85"/>
      <c r="F124" s="53"/>
      <c r="G124" s="85"/>
      <c r="H124" s="53"/>
      <c r="I124" s="85"/>
    </row>
    <row r="125" spans="1:9" s="7" customFormat="1" ht="32.450000000000003" customHeight="1" x14ac:dyDescent="0.2">
      <c r="A125" s="172" t="s">
        <v>96</v>
      </c>
      <c r="B125" s="53"/>
      <c r="C125" s="85"/>
      <c r="D125" s="53"/>
      <c r="E125" s="85"/>
      <c r="F125" s="53"/>
      <c r="G125" s="85"/>
      <c r="H125" s="53"/>
      <c r="I125" s="85"/>
    </row>
    <row r="126" spans="1:9" s="10" customFormat="1" ht="32.450000000000003" customHeight="1" x14ac:dyDescent="0.2">
      <c r="A126" s="172" t="s">
        <v>93</v>
      </c>
      <c r="B126" s="53"/>
      <c r="C126" s="85"/>
      <c r="D126" s="53"/>
      <c r="E126" s="85"/>
      <c r="F126" s="53"/>
      <c r="G126" s="85"/>
      <c r="H126" s="53"/>
      <c r="I126" s="85"/>
    </row>
    <row r="127" spans="1:9" s="10" customFormat="1" ht="35.450000000000003" customHeight="1" x14ac:dyDescent="0.2">
      <c r="A127" s="19" t="s">
        <v>212</v>
      </c>
      <c r="B127" s="53"/>
      <c r="C127" s="85"/>
      <c r="D127" s="50"/>
      <c r="E127" s="85"/>
      <c r="F127" s="50"/>
      <c r="G127" s="85"/>
      <c r="H127" s="50"/>
      <c r="I127" s="85"/>
    </row>
    <row r="128" spans="1:9" s="10" customFormat="1" ht="35.450000000000003" customHeight="1" x14ac:dyDescent="0.2">
      <c r="A128" s="265" t="s">
        <v>193</v>
      </c>
      <c r="B128" s="53"/>
      <c r="C128" s="85"/>
      <c r="D128" s="50"/>
      <c r="E128" s="85"/>
      <c r="F128" s="50"/>
      <c r="G128" s="85"/>
      <c r="H128" s="50"/>
      <c r="I128" s="85"/>
    </row>
    <row r="129" spans="1:9" ht="37.15" customHeight="1" thickBot="1" x14ac:dyDescent="0.25">
      <c r="A129" s="288" t="s">
        <v>97</v>
      </c>
      <c r="B129" s="88"/>
      <c r="C129" s="85"/>
      <c r="D129" s="88"/>
      <c r="E129" s="85"/>
      <c r="F129" s="88"/>
      <c r="G129" s="85"/>
      <c r="H129" s="88"/>
      <c r="I129" s="85"/>
    </row>
    <row r="130" spans="1:9" s="10" customFormat="1" ht="29.45" customHeight="1" thickTop="1" x14ac:dyDescent="0.2">
      <c r="A130" s="289" t="s">
        <v>38</v>
      </c>
      <c r="B130" s="89">
        <f>SUM(B124:B129)</f>
        <v>0</v>
      </c>
      <c r="C130" s="85"/>
      <c r="D130" s="89">
        <f>SUM(D124:D129)</f>
        <v>0</v>
      </c>
      <c r="E130" s="85"/>
      <c r="F130" s="89">
        <f>SUM(F124:F129)</f>
        <v>0</v>
      </c>
      <c r="G130" s="85"/>
      <c r="H130" s="89">
        <f>SUM(H124:H129)</f>
        <v>0</v>
      </c>
      <c r="I130" s="85"/>
    </row>
    <row r="131" spans="1:9" s="10" customFormat="1" ht="29.45" customHeight="1" x14ac:dyDescent="0.2">
      <c r="A131" s="290" t="s">
        <v>37</v>
      </c>
      <c r="B131" s="53">
        <f>'Jälkilaskelma 2017'!B132</f>
        <v>0</v>
      </c>
      <c r="C131" s="85"/>
      <c r="D131" s="53">
        <f>'Jälkilaskelma 2017'!D132</f>
        <v>0</v>
      </c>
      <c r="E131" s="85"/>
      <c r="F131" s="53">
        <f>'Jälkilaskelma 2017'!F132</f>
        <v>0</v>
      </c>
      <c r="G131" s="85"/>
      <c r="H131" s="53">
        <f>'Jälkilaskelma 2017'!H132</f>
        <v>0</v>
      </c>
      <c r="I131" s="85"/>
    </row>
    <row r="132" spans="1:9" ht="29.45" customHeight="1" x14ac:dyDescent="0.2">
      <c r="A132" s="290" t="s">
        <v>40</v>
      </c>
      <c r="B132" s="89">
        <f>SUM(B130:B131)</f>
        <v>0</v>
      </c>
      <c r="C132" s="85"/>
      <c r="D132" s="89">
        <f>SUM(D130:D131)</f>
        <v>0</v>
      </c>
      <c r="E132" s="85"/>
      <c r="F132" s="89">
        <f>SUM(F130:F131)</f>
        <v>0</v>
      </c>
      <c r="G132" s="85"/>
      <c r="H132" s="89">
        <f>SUM(H130:H131)</f>
        <v>0</v>
      </c>
      <c r="I132" s="85"/>
    </row>
    <row r="133" spans="1:9" s="10" customFormat="1" ht="82.9" customHeight="1" x14ac:dyDescent="0.25">
      <c r="A133" s="115" t="s">
        <v>229</v>
      </c>
      <c r="B133" s="90"/>
      <c r="C133" s="91"/>
      <c r="D133" s="90"/>
      <c r="E133" s="91"/>
      <c r="F133" s="90"/>
      <c r="G133" s="91"/>
      <c r="H133" s="90"/>
      <c r="I133" s="91"/>
    </row>
    <row r="134" spans="1:9" s="10" customFormat="1" ht="38.450000000000003" customHeight="1" x14ac:dyDescent="0.2">
      <c r="A134" s="117" t="s">
        <v>94</v>
      </c>
      <c r="B134" s="53"/>
      <c r="C134" s="91"/>
      <c r="D134" s="53"/>
      <c r="E134" s="91"/>
      <c r="F134" s="53"/>
      <c r="G134" s="91"/>
      <c r="H134" s="53"/>
      <c r="I134" s="91"/>
    </row>
    <row r="135" spans="1:9" s="10" customFormat="1" ht="31.15" customHeight="1" thickBot="1" x14ac:dyDescent="0.25">
      <c r="A135" s="271" t="s">
        <v>95</v>
      </c>
      <c r="B135" s="272"/>
      <c r="C135" s="173"/>
      <c r="D135" s="272"/>
      <c r="E135" s="173"/>
      <c r="F135" s="272"/>
      <c r="G135" s="173"/>
      <c r="H135" s="272"/>
      <c r="I135" s="173"/>
    </row>
    <row r="136" spans="1:9" s="10" customFormat="1" ht="31.15" customHeight="1" thickTop="1" x14ac:dyDescent="0.2">
      <c r="A136" s="174" t="s">
        <v>42</v>
      </c>
      <c r="B136" s="175">
        <f>SUM(B134:B135)</f>
        <v>0</v>
      </c>
      <c r="C136" s="173"/>
      <c r="D136" s="175">
        <f>SUM(D134:D135)</f>
        <v>0</v>
      </c>
      <c r="E136" s="173"/>
      <c r="F136" s="175">
        <f>SUM(F134:F135)</f>
        <v>0</v>
      </c>
      <c r="G136" s="173"/>
      <c r="H136" s="175">
        <f>SUM(H134:H135)</f>
        <v>0</v>
      </c>
      <c r="I136" s="173"/>
    </row>
    <row r="137" spans="1:9" s="10" customFormat="1" ht="31.15" customHeight="1" x14ac:dyDescent="0.2">
      <c r="A137" s="273" t="s">
        <v>37</v>
      </c>
      <c r="B137" s="11">
        <f>'Jälkilaskelma 2017'!B138</f>
        <v>0</v>
      </c>
      <c r="C137" s="173"/>
      <c r="D137" s="11">
        <f>'Jälkilaskelma 2017'!D138</f>
        <v>0</v>
      </c>
      <c r="E137" s="173"/>
      <c r="F137" s="11">
        <f>'Jälkilaskelma 2017'!F138</f>
        <v>0</v>
      </c>
      <c r="G137" s="173"/>
      <c r="H137" s="11">
        <f>'Jälkilaskelma 2017'!H138</f>
        <v>0</v>
      </c>
      <c r="I137" s="173"/>
    </row>
    <row r="138" spans="1:9" s="10" customFormat="1" ht="31.15" customHeight="1" x14ac:dyDescent="0.2">
      <c r="A138" s="267" t="s">
        <v>43</v>
      </c>
      <c r="B138" s="175">
        <f>SUM(B136:B137)</f>
        <v>0</v>
      </c>
      <c r="C138" s="173"/>
      <c r="D138" s="175">
        <f>SUM(D136:D137)</f>
        <v>0</v>
      </c>
      <c r="E138" s="173"/>
      <c r="F138" s="175">
        <f>SUM(F136:F137)</f>
        <v>0</v>
      </c>
      <c r="G138" s="173"/>
      <c r="H138" s="175">
        <f>SUM(H136:H137)</f>
        <v>0</v>
      </c>
      <c r="I138" s="173"/>
    </row>
    <row r="139" spans="1:9" s="15" customFormat="1" ht="58.15" customHeight="1" x14ac:dyDescent="0.25">
      <c r="A139" s="187" t="s">
        <v>213</v>
      </c>
      <c r="B139" s="118"/>
      <c r="C139" s="119"/>
      <c r="D139" s="118"/>
      <c r="E139" s="119"/>
      <c r="F139" s="118"/>
      <c r="G139" s="119"/>
      <c r="H139" s="118"/>
      <c r="I139" s="119"/>
    </row>
    <row r="140" spans="1:9" s="15" customFormat="1" ht="43.15" customHeight="1" x14ac:dyDescent="0.2">
      <c r="A140" s="176" t="s">
        <v>206</v>
      </c>
      <c r="B140" s="44">
        <f>B105</f>
        <v>0</v>
      </c>
      <c r="C140" s="121"/>
      <c r="D140" s="44">
        <f>D105</f>
        <v>0</v>
      </c>
      <c r="E140" s="121"/>
      <c r="F140" s="44">
        <f>F105</f>
        <v>0</v>
      </c>
      <c r="G140" s="121"/>
      <c r="H140" s="44">
        <f>H105</f>
        <v>0</v>
      </c>
      <c r="I140" s="121"/>
    </row>
    <row r="141" spans="1:9" s="15" customFormat="1" ht="32.450000000000003" customHeight="1" x14ac:dyDescent="0.2">
      <c r="A141" s="176" t="s">
        <v>207</v>
      </c>
      <c r="B141" s="44">
        <f>B106</f>
        <v>0</v>
      </c>
      <c r="C141" s="121"/>
      <c r="D141" s="44">
        <f>D106</f>
        <v>0</v>
      </c>
      <c r="E141" s="121"/>
      <c r="F141" s="44">
        <f>F106</f>
        <v>0</v>
      </c>
      <c r="G141" s="121"/>
      <c r="H141" s="44">
        <f>H106</f>
        <v>0</v>
      </c>
      <c r="I141" s="121"/>
    </row>
    <row r="142" spans="1:9" s="15" customFormat="1" ht="38.450000000000003" customHeight="1" x14ac:dyDescent="0.2">
      <c r="A142" s="177" t="s">
        <v>214</v>
      </c>
      <c r="B142" s="44">
        <f>B108</f>
        <v>0</v>
      </c>
      <c r="C142" s="121"/>
      <c r="D142" s="44">
        <f>D108</f>
        <v>0</v>
      </c>
      <c r="E142" s="121"/>
      <c r="F142" s="44">
        <f>F108</f>
        <v>0</v>
      </c>
      <c r="G142" s="121"/>
      <c r="H142" s="44">
        <f>H108</f>
        <v>0</v>
      </c>
      <c r="I142" s="121"/>
    </row>
    <row r="143" spans="1:9" s="8" customFormat="1" ht="40.15" customHeight="1" x14ac:dyDescent="0.2">
      <c r="A143" s="177" t="s">
        <v>215</v>
      </c>
      <c r="B143" s="44">
        <f>B109</f>
        <v>0</v>
      </c>
      <c r="C143" s="121"/>
      <c r="D143" s="44">
        <f>D109</f>
        <v>0</v>
      </c>
      <c r="E143" s="121"/>
      <c r="F143" s="44">
        <f>F109</f>
        <v>0</v>
      </c>
      <c r="G143" s="121"/>
      <c r="H143" s="44">
        <f>H109</f>
        <v>0</v>
      </c>
      <c r="I143" s="121"/>
    </row>
    <row r="144" spans="1:9" s="15" customFormat="1" ht="31.15" customHeight="1" x14ac:dyDescent="0.2">
      <c r="A144" s="177" t="s">
        <v>39</v>
      </c>
      <c r="B144" s="44">
        <f>B122</f>
        <v>0</v>
      </c>
      <c r="C144" s="121"/>
      <c r="D144" s="44">
        <f>D122</f>
        <v>0</v>
      </c>
      <c r="E144" s="121"/>
      <c r="F144" s="44">
        <f>F122</f>
        <v>0</v>
      </c>
      <c r="G144" s="121"/>
      <c r="H144" s="44">
        <f>H122</f>
        <v>0</v>
      </c>
      <c r="I144" s="121"/>
    </row>
    <row r="145" spans="1:9" s="15" customFormat="1" ht="31.15" customHeight="1" x14ac:dyDescent="0.2">
      <c r="A145" s="177" t="s">
        <v>40</v>
      </c>
      <c r="B145" s="44">
        <f>B132</f>
        <v>0</v>
      </c>
      <c r="C145" s="121"/>
      <c r="D145" s="44">
        <f>D132</f>
        <v>0</v>
      </c>
      <c r="E145" s="121"/>
      <c r="F145" s="44">
        <f>F132</f>
        <v>0</v>
      </c>
      <c r="G145" s="121"/>
      <c r="H145" s="44">
        <f>H132</f>
        <v>0</v>
      </c>
      <c r="I145" s="121"/>
    </row>
    <row r="146" spans="1:9" s="15" customFormat="1" ht="34.15" customHeight="1" thickBot="1" x14ac:dyDescent="0.25">
      <c r="A146" s="166" t="s">
        <v>216</v>
      </c>
      <c r="B146" s="74">
        <f>B138</f>
        <v>0</v>
      </c>
      <c r="C146" s="121"/>
      <c r="D146" s="74">
        <f>D138</f>
        <v>0</v>
      </c>
      <c r="E146" s="121"/>
      <c r="F146" s="74">
        <f>F138</f>
        <v>0</v>
      </c>
      <c r="G146" s="121"/>
      <c r="H146" s="74">
        <f>H138</f>
        <v>0</v>
      </c>
      <c r="I146" s="121"/>
    </row>
    <row r="147" spans="1:9" s="15" customFormat="1" ht="32.450000000000003" customHeight="1" thickTop="1" x14ac:dyDescent="0.2">
      <c r="A147" s="373" t="s">
        <v>400</v>
      </c>
      <c r="B147" s="178">
        <f>SUM(B140:B146)</f>
        <v>0</v>
      </c>
      <c r="C147" s="122"/>
      <c r="D147" s="178">
        <f>SUM(D140:D146)</f>
        <v>0</v>
      </c>
      <c r="E147" s="122"/>
      <c r="F147" s="178">
        <f>SUM(F140:F146)</f>
        <v>0</v>
      </c>
      <c r="G147" s="122"/>
      <c r="H147" s="178">
        <f>SUM(H140:H146)</f>
        <v>0</v>
      </c>
      <c r="I147" s="122"/>
    </row>
    <row r="148" spans="1:9" s="15" customFormat="1" ht="57.6" customHeight="1" x14ac:dyDescent="0.25">
      <c r="A148" s="374" t="s">
        <v>399</v>
      </c>
      <c r="B148"/>
      <c r="C148" s="122"/>
      <c r="D148" s="226"/>
      <c r="E148" s="122"/>
      <c r="F148" s="120"/>
    </row>
    <row r="149" spans="1:9" s="15" customFormat="1" ht="25.15" customHeight="1" x14ac:dyDescent="0.2">
      <c r="A149" s="160" t="s">
        <v>217</v>
      </c>
      <c r="B149" s="223"/>
      <c r="C149" s="121"/>
      <c r="D149" s="123"/>
      <c r="E149" s="124"/>
      <c r="F149" s="120"/>
    </row>
    <row r="150" spans="1:9" s="15" customFormat="1" ht="25.15" customHeight="1" x14ac:dyDescent="0.2">
      <c r="A150" s="221" t="s">
        <v>278</v>
      </c>
      <c r="B150" s="223"/>
      <c r="C150" s="121"/>
      <c r="D150" s="123"/>
      <c r="E150" s="124"/>
      <c r="F150" s="120"/>
    </row>
    <row r="151" spans="1:9" s="15" customFormat="1" ht="25.15" customHeight="1" x14ac:dyDescent="0.2">
      <c r="A151" s="222" t="s">
        <v>279</v>
      </c>
      <c r="B151" s="223"/>
      <c r="C151" s="121"/>
      <c r="D151" s="123"/>
      <c r="E151" s="124"/>
      <c r="F151" s="120"/>
    </row>
    <row r="152" spans="1:9" s="15" customFormat="1" ht="40.15" customHeight="1" thickBot="1" x14ac:dyDescent="0.3">
      <c r="A152" s="183" t="s">
        <v>218</v>
      </c>
      <c r="B152" s="224">
        <f>B149-(SUM(B150:B151))</f>
        <v>0</v>
      </c>
      <c r="C152" s="124"/>
      <c r="D152" s="125"/>
      <c r="E152" s="124"/>
      <c r="F152" s="120"/>
      <c r="G152"/>
    </row>
    <row r="153" spans="1:9" s="8" customFormat="1" ht="56.45" customHeight="1" thickTop="1" thickBot="1" x14ac:dyDescent="0.25">
      <c r="A153" s="126" t="s">
        <v>219</v>
      </c>
      <c r="B153" s="182">
        <f>ROUNDDOWN(B147-B152,2)</f>
        <v>0</v>
      </c>
      <c r="C153" s="127" t="str">
        <f>IF((B153)=0,"",IF((B153)&lt;&gt;0,"Kokonaisjäämän ja taseen rahoitusaseman lukujen on täsmättävä toisiinsa. Jos luvut eivät täsmää, on jälkilaskelman luvut tarkistettava. Huom! Tarkistuslaskelmat auttavat tarkistamisessa."))</f>
        <v/>
      </c>
      <c r="D153" s="125"/>
      <c r="E153" s="124"/>
      <c r="F153" s="2"/>
    </row>
    <row r="154" spans="1:9" s="15" customFormat="1" ht="25.15" customHeight="1" thickTop="1" x14ac:dyDescent="0.2">
      <c r="A154" s="160" t="s">
        <v>220</v>
      </c>
      <c r="B154" s="223">
        <f>'Jälkilaskelma 2017'!B149</f>
        <v>0</v>
      </c>
      <c r="C154" s="128"/>
      <c r="D154" s="123"/>
      <c r="E154" s="124"/>
      <c r="F154" s="120"/>
    </row>
    <row r="155" spans="1:9" s="15" customFormat="1" ht="25.15" customHeight="1" x14ac:dyDescent="0.2">
      <c r="A155" s="160" t="s">
        <v>221</v>
      </c>
      <c r="B155" s="223">
        <f>'Jälkilaskelma 2017'!B150</f>
        <v>0</v>
      </c>
      <c r="C155" s="118"/>
      <c r="D155" s="123"/>
      <c r="E155" s="124"/>
      <c r="F155" s="120"/>
    </row>
    <row r="156" spans="1:9" s="15" customFormat="1" ht="25.15" customHeight="1" thickBot="1" x14ac:dyDescent="0.25">
      <c r="A156" s="160" t="s">
        <v>222</v>
      </c>
      <c r="B156" s="223">
        <f>'Jälkilaskelma 2017'!B151</f>
        <v>0</v>
      </c>
      <c r="C156" s="118"/>
      <c r="D156" s="123"/>
      <c r="E156" s="124"/>
      <c r="F156" s="120"/>
    </row>
    <row r="157" spans="1:9" s="15" customFormat="1" ht="46.15" customHeight="1" thickTop="1" x14ac:dyDescent="0.25">
      <c r="A157" s="184" t="s">
        <v>223</v>
      </c>
      <c r="B157" s="225">
        <f>B154-(SUM(B155:B156))</f>
        <v>0</v>
      </c>
      <c r="C157" s="179"/>
      <c r="D157" s="180"/>
      <c r="E157" s="181"/>
      <c r="F157" s="120"/>
    </row>
    <row r="158" spans="1:9" s="132" customFormat="1" ht="61.9" customHeight="1" x14ac:dyDescent="0.25">
      <c r="A158" s="227" t="s">
        <v>231</v>
      </c>
      <c r="B158" s="124"/>
      <c r="C158" s="129"/>
      <c r="D158" s="123"/>
      <c r="E158" s="130"/>
      <c r="F158" s="131"/>
    </row>
    <row r="159" spans="1:9" s="132" customFormat="1" ht="36" customHeight="1" x14ac:dyDescent="0.2">
      <c r="A159" s="188" t="s">
        <v>232</v>
      </c>
      <c r="B159" s="185"/>
      <c r="C159" s="123"/>
      <c r="D159" s="359"/>
      <c r="E159" s="130"/>
      <c r="F159" s="359"/>
      <c r="H159" s="359"/>
    </row>
    <row r="160" spans="1:9" ht="25.15" customHeight="1" x14ac:dyDescent="0.2">
      <c r="A160" s="217" t="s">
        <v>233</v>
      </c>
      <c r="B160" s="372"/>
      <c r="C160" s="92"/>
      <c r="D160" s="372"/>
      <c r="F160" s="372"/>
      <c r="H160" s="372"/>
    </row>
    <row r="161" spans="1:8" ht="25.15" customHeight="1" x14ac:dyDescent="0.2">
      <c r="A161" s="210" t="s">
        <v>234</v>
      </c>
      <c r="B161" s="372"/>
      <c r="C161" s="92"/>
      <c r="D161" s="372"/>
      <c r="F161" s="372"/>
      <c r="H161" s="372"/>
    </row>
    <row r="162" spans="1:8" ht="25.15" customHeight="1" x14ac:dyDescent="0.2">
      <c r="A162" s="217" t="s">
        <v>235</v>
      </c>
      <c r="B162" s="93"/>
      <c r="C162" s="92"/>
      <c r="D162" s="93"/>
      <c r="F162" s="93"/>
      <c r="H162" s="93"/>
    </row>
    <row r="163" spans="1:8" ht="25.15" customHeight="1" x14ac:dyDescent="0.2">
      <c r="A163" s="217" t="s">
        <v>236</v>
      </c>
      <c r="B163" s="93"/>
      <c r="C163" s="92"/>
      <c r="D163" s="93"/>
      <c r="F163" s="93"/>
      <c r="H163" s="93"/>
    </row>
    <row r="164" spans="1:8" ht="25.15" customHeight="1" x14ac:dyDescent="0.2">
      <c r="A164" s="219" t="s">
        <v>398</v>
      </c>
      <c r="B164" s="94"/>
      <c r="C164" s="92"/>
      <c r="D164" s="144"/>
      <c r="F164" s="144"/>
      <c r="H164" s="144"/>
    </row>
    <row r="165" spans="1:8" ht="25.15" customHeight="1" x14ac:dyDescent="0.2">
      <c r="A165" s="220" t="s">
        <v>237</v>
      </c>
      <c r="B165" s="95">
        <f>SUM(B160:B164)</f>
        <v>0</v>
      </c>
      <c r="C165" s="92"/>
      <c r="D165" s="361">
        <f>SUM(D160:D164)</f>
        <v>0</v>
      </c>
      <c r="F165" s="361">
        <f>SUM(F160:F164)</f>
        <v>0</v>
      </c>
      <c r="H165" s="361">
        <f>SUM(H160:H164)</f>
        <v>0</v>
      </c>
    </row>
    <row r="166" spans="1:8" ht="25.15" customHeight="1" x14ac:dyDescent="0.2">
      <c r="A166" s="210" t="s">
        <v>238</v>
      </c>
      <c r="B166" s="96">
        <f>B18+B19+B20+B21+B66+B82+B114+B124+B48</f>
        <v>0</v>
      </c>
      <c r="C166" s="92"/>
      <c r="D166" s="362">
        <f>D18+D19+D20+D21+D66+D82+D114+D124+D48</f>
        <v>0</v>
      </c>
      <c r="F166" s="362">
        <f>F18+F19+F20+F21+F66+F82+F114+F124+F48</f>
        <v>0</v>
      </c>
      <c r="H166" s="362">
        <f>H18+H19+H20+H21+H66+H82+H114+H124+H48</f>
        <v>0</v>
      </c>
    </row>
    <row r="167" spans="1:8" s="435" customFormat="1" ht="25.15" customHeight="1" x14ac:dyDescent="0.2">
      <c r="A167" s="210" t="s">
        <v>239</v>
      </c>
      <c r="B167" s="97">
        <f>-(B46-B41-B43-B24+B68+B72+B74+B86+B88-B115-B125+B71+B51+B54+B55+B57-B44-B102)</f>
        <v>0</v>
      </c>
      <c r="C167" s="92"/>
      <c r="D167" s="97">
        <f>-(D46-D41-D43-D24+D68+D72+D74+D86+D88-D115-D125+D71+D51+D54+D55+D57-D44-D102)</f>
        <v>0</v>
      </c>
      <c r="E167" s="40"/>
      <c r="F167" s="97">
        <f>-(F46-F41-F43-F24+F68+F72+F74+F86+F88-F115-F125+F71+F51+F54+F55+F57-F44-F102)</f>
        <v>0</v>
      </c>
      <c r="H167" s="97">
        <f>-(H46-H41-H43-H24+H68+H72+H74+H86+H88-H115-H125+H71+H51+H54+H55+H57-H44-H102)</f>
        <v>0</v>
      </c>
    </row>
    <row r="168" spans="1:8" ht="25.15" customHeight="1" x14ac:dyDescent="0.2">
      <c r="A168" s="217" t="s">
        <v>235</v>
      </c>
      <c r="B168" s="96">
        <f>B162</f>
        <v>0</v>
      </c>
      <c r="C168" s="92"/>
      <c r="D168" s="362">
        <f>D162</f>
        <v>0</v>
      </c>
      <c r="F168" s="362">
        <f>F162</f>
        <v>0</v>
      </c>
      <c r="H168" s="362">
        <f>H162</f>
        <v>0</v>
      </c>
    </row>
    <row r="169" spans="1:8" ht="25.15" customHeight="1" x14ac:dyDescent="0.2">
      <c r="A169" s="217" t="s">
        <v>236</v>
      </c>
      <c r="B169" s="96">
        <f>B163</f>
        <v>0</v>
      </c>
      <c r="C169" s="92"/>
      <c r="D169" s="362">
        <f>D163</f>
        <v>0</v>
      </c>
      <c r="F169" s="362">
        <f>F163</f>
        <v>0</v>
      </c>
      <c r="H169" s="362">
        <f>H163</f>
        <v>0</v>
      </c>
    </row>
    <row r="170" spans="1:8" ht="25.15" customHeight="1" x14ac:dyDescent="0.2">
      <c r="A170" s="219" t="s">
        <v>398</v>
      </c>
      <c r="B170" s="105">
        <f>-B44</f>
        <v>0</v>
      </c>
      <c r="C170" s="92"/>
      <c r="D170" s="363">
        <f>-D44</f>
        <v>0</v>
      </c>
      <c r="F170" s="363">
        <f>-F44</f>
        <v>0</v>
      </c>
      <c r="H170" s="363">
        <f>-H44</f>
        <v>0</v>
      </c>
    </row>
    <row r="171" spans="1:8" ht="25.15" customHeight="1" x14ac:dyDescent="0.2">
      <c r="A171" s="220" t="s">
        <v>240</v>
      </c>
      <c r="B171" s="95">
        <f>SUM(B166:B170)</f>
        <v>0</v>
      </c>
      <c r="C171" s="92"/>
      <c r="D171" s="361">
        <f>SUM(D166:D170)</f>
        <v>0</v>
      </c>
      <c r="F171" s="361">
        <f>SUM(F166:F170)</f>
        <v>0</v>
      </c>
      <c r="H171" s="361">
        <f>SUM(H166:H170)</f>
        <v>0</v>
      </c>
    </row>
    <row r="172" spans="1:8" ht="25.15" customHeight="1" x14ac:dyDescent="0.2">
      <c r="A172" s="210" t="s">
        <v>241</v>
      </c>
      <c r="B172" s="99">
        <f>ROUNDDOWN(B165-B171,2)</f>
        <v>0</v>
      </c>
      <c r="C172" s="100" t="str">
        <f>IF((B172)=0,"",IF((B172)&lt;&gt;0,"Tilikauden tuloksen ja jälkilaskelman tuloksen on täsmättävä toisiinsa. Tarkista laskelman luvut!"))</f>
        <v/>
      </c>
      <c r="D172" s="364">
        <f>ROUNDDOWN(D165-D171,2)</f>
        <v>0</v>
      </c>
      <c r="F172" s="364">
        <f>ROUNDDOWN(F165-F171,2)</f>
        <v>0</v>
      </c>
      <c r="H172" s="364">
        <f>ROUNDDOWN(H165-H171,2)</f>
        <v>0</v>
      </c>
    </row>
    <row r="173" spans="1:8" ht="25.15" customHeight="1" x14ac:dyDescent="0.2">
      <c r="A173" s="188" t="s">
        <v>242</v>
      </c>
      <c r="B173" s="185"/>
      <c r="C173" s="92"/>
      <c r="D173" s="359"/>
      <c r="F173" s="359"/>
      <c r="H173" s="359"/>
    </row>
    <row r="174" spans="1:8" ht="25.15" customHeight="1" x14ac:dyDescent="0.2">
      <c r="A174" s="217" t="s">
        <v>243</v>
      </c>
      <c r="B174" s="93"/>
      <c r="C174" s="92"/>
      <c r="D174" s="360"/>
      <c r="F174" s="360"/>
      <c r="H174" s="360"/>
    </row>
    <row r="175" spans="1:8" ht="25.15" customHeight="1" x14ac:dyDescent="0.2">
      <c r="A175" s="210" t="s">
        <v>244</v>
      </c>
      <c r="B175" s="98">
        <f>-B162</f>
        <v>0</v>
      </c>
      <c r="C175" s="92"/>
      <c r="D175" s="363">
        <f>-D162</f>
        <v>0</v>
      </c>
      <c r="F175" s="363">
        <f>-F162</f>
        <v>0</v>
      </c>
      <c r="H175" s="363">
        <f>-H162</f>
        <v>0</v>
      </c>
    </row>
    <row r="176" spans="1:8" ht="25.15" customHeight="1" x14ac:dyDescent="0.2">
      <c r="A176" s="210" t="s">
        <v>245</v>
      </c>
      <c r="B176" s="99">
        <f>SUM(B174:B175)</f>
        <v>0</v>
      </c>
      <c r="C176" s="92"/>
      <c r="D176" s="364">
        <f>SUM(D174:D175)</f>
        <v>0</v>
      </c>
      <c r="F176" s="364">
        <f>SUM(F174:F175)</f>
        <v>0</v>
      </c>
      <c r="H176" s="364">
        <f>SUM(H174:H175)</f>
        <v>0</v>
      </c>
    </row>
    <row r="177" spans="1:8" ht="25.15" customHeight="1" x14ac:dyDescent="0.2">
      <c r="A177" s="217" t="s">
        <v>246</v>
      </c>
      <c r="B177" s="101">
        <f>'Jälkilaskelma 2017'!B174</f>
        <v>0</v>
      </c>
      <c r="C177" s="92"/>
      <c r="D177" s="365">
        <f>'Jälkilaskelma 2017'!D174</f>
        <v>0</v>
      </c>
      <c r="F177" s="365">
        <f>'Jälkilaskelma 2017'!F174</f>
        <v>0</v>
      </c>
      <c r="H177" s="365">
        <f>'Jälkilaskelma 2017'!H174</f>
        <v>0</v>
      </c>
    </row>
    <row r="178" spans="1:8" ht="25.15" customHeight="1" x14ac:dyDescent="0.2">
      <c r="A178" s="218" t="s">
        <v>247</v>
      </c>
      <c r="B178" s="95">
        <f>B176-B177</f>
        <v>0</v>
      </c>
      <c r="C178" s="92"/>
      <c r="D178" s="361">
        <f>D176-D177</f>
        <v>0</v>
      </c>
      <c r="F178" s="361">
        <f>F176-F177</f>
        <v>0</v>
      </c>
      <c r="H178" s="361">
        <f>H176-H177</f>
        <v>0</v>
      </c>
    </row>
    <row r="179" spans="1:8" s="435" customFormat="1" ht="25.15" customHeight="1" x14ac:dyDescent="0.2">
      <c r="A179" s="209" t="s">
        <v>248</v>
      </c>
      <c r="B179" s="96">
        <f>-B97+B41+B87</f>
        <v>0</v>
      </c>
      <c r="C179" s="92"/>
      <c r="D179" s="96">
        <f>-D97+D41+D87</f>
        <v>0</v>
      </c>
      <c r="E179" s="40"/>
      <c r="F179" s="96">
        <f>-F97+F41+F87</f>
        <v>0</v>
      </c>
      <c r="H179" s="96">
        <f>-H97+H41+H87</f>
        <v>0</v>
      </c>
    </row>
    <row r="180" spans="1:8" ht="25.15" customHeight="1" x14ac:dyDescent="0.2">
      <c r="A180" s="209" t="s">
        <v>249</v>
      </c>
      <c r="B180" s="96">
        <f>B117</f>
        <v>0</v>
      </c>
      <c r="C180" s="92"/>
      <c r="D180" s="362">
        <f>D117</f>
        <v>0</v>
      </c>
      <c r="F180" s="362">
        <f>F117</f>
        <v>0</v>
      </c>
      <c r="H180" s="362">
        <f>H117</f>
        <v>0</v>
      </c>
    </row>
    <row r="181" spans="1:8" ht="25.15" customHeight="1" x14ac:dyDescent="0.2">
      <c r="A181" s="209" t="s">
        <v>250</v>
      </c>
      <c r="B181" s="96">
        <f>B127</f>
        <v>0</v>
      </c>
      <c r="C181" s="92"/>
      <c r="D181" s="362">
        <f>D127</f>
        <v>0</v>
      </c>
      <c r="E181" s="102"/>
      <c r="F181" s="362">
        <f>F127</f>
        <v>0</v>
      </c>
      <c r="H181" s="362">
        <f>H127</f>
        <v>0</v>
      </c>
    </row>
    <row r="182" spans="1:8" ht="25.15" customHeight="1" x14ac:dyDescent="0.2">
      <c r="A182" s="210" t="s">
        <v>245</v>
      </c>
      <c r="B182" s="103">
        <f>B179-B181-B180</f>
        <v>0</v>
      </c>
      <c r="C182" s="92"/>
      <c r="D182" s="366">
        <f>D179-D181-D180</f>
        <v>0</v>
      </c>
      <c r="F182" s="366">
        <f>F179-F181-F180</f>
        <v>0</v>
      </c>
      <c r="H182" s="366">
        <f>H179-H181-H180</f>
        <v>0</v>
      </c>
    </row>
    <row r="183" spans="1:8" ht="25.15" customHeight="1" x14ac:dyDescent="0.2">
      <c r="A183" s="210" t="s">
        <v>241</v>
      </c>
      <c r="B183" s="96">
        <f>ROUNDDOWN(IF(B178&gt;0,B178-B182,-B178+B182),2)</f>
        <v>0</v>
      </c>
      <c r="C183" s="104" t="str">
        <f>IF((B183)=0,"",IF((B183)&lt;&gt;0,"Laskelman investonnit on täsmättävä kahden tilikauden välillä tapahtuneeseen muutokseen!"))</f>
        <v/>
      </c>
      <c r="D183" s="364">
        <f>ROUNDDOWN(IF(D182&gt;0,D178-D182,-D178-D182),2)</f>
        <v>0</v>
      </c>
      <c r="F183" s="364">
        <f>ROUNDDOWN(IF(F182&gt;0,F178-F182,-F178-F182),2)</f>
        <v>0</v>
      </c>
      <c r="H183" s="364">
        <f>ROUNDDOWN(IF(H182&gt;0,H178-H182,-H178-H182),2)</f>
        <v>0</v>
      </c>
    </row>
    <row r="184" spans="1:8" ht="25.15" customHeight="1" x14ac:dyDescent="0.2">
      <c r="A184" s="189" t="s">
        <v>251</v>
      </c>
      <c r="B184" s="190"/>
      <c r="C184" s="92"/>
      <c r="D184" s="367"/>
      <c r="F184" s="367"/>
      <c r="H184" s="367"/>
    </row>
    <row r="185" spans="1:8" ht="25.15" customHeight="1" x14ac:dyDescent="0.2">
      <c r="A185" s="209" t="s">
        <v>252</v>
      </c>
      <c r="B185" s="93"/>
      <c r="C185" s="92"/>
      <c r="D185" s="360"/>
      <c r="F185" s="360"/>
      <c r="H185" s="360"/>
    </row>
    <row r="186" spans="1:8" ht="25.15" customHeight="1" x14ac:dyDescent="0.2">
      <c r="A186" s="210" t="s">
        <v>253</v>
      </c>
      <c r="B186" s="101"/>
      <c r="C186" s="92"/>
      <c r="D186" s="365"/>
      <c r="F186" s="365"/>
      <c r="H186" s="365"/>
    </row>
    <row r="187" spans="1:8" ht="25.15" customHeight="1" x14ac:dyDescent="0.2">
      <c r="A187" s="210" t="s">
        <v>245</v>
      </c>
      <c r="B187" s="99">
        <f>SUM(B185:B186)</f>
        <v>0</v>
      </c>
      <c r="C187" s="92"/>
      <c r="D187" s="364">
        <f>SUM(D185:D186)</f>
        <v>0</v>
      </c>
      <c r="F187" s="364">
        <f>SUM(F185:F186)</f>
        <v>0</v>
      </c>
      <c r="H187" s="364">
        <f>SUM(H185:H186)</f>
        <v>0</v>
      </c>
    </row>
    <row r="188" spans="1:8" ht="25.15" customHeight="1" x14ac:dyDescent="0.2">
      <c r="A188" s="209" t="s">
        <v>254</v>
      </c>
      <c r="B188" s="93">
        <f>'Jälkilaskelma 2017'!B185</f>
        <v>0</v>
      </c>
      <c r="C188" s="92"/>
      <c r="D188" s="360">
        <f>'Jälkilaskelma 2017'!D185</f>
        <v>0</v>
      </c>
      <c r="F188" s="360">
        <f>'Jälkilaskelma 2017'!F185</f>
        <v>0</v>
      </c>
      <c r="H188" s="360">
        <f>'Jälkilaskelma 2017'!H185</f>
        <v>0</v>
      </c>
    </row>
    <row r="189" spans="1:8" ht="25.15" customHeight="1" x14ac:dyDescent="0.2">
      <c r="A189" s="209" t="s">
        <v>255</v>
      </c>
      <c r="B189" s="101">
        <f>'Jälkilaskelma 2017'!B186</f>
        <v>0</v>
      </c>
      <c r="C189" s="92"/>
      <c r="D189" s="365">
        <f>'Jälkilaskelma 2017'!D186</f>
        <v>0</v>
      </c>
      <c r="F189" s="365">
        <f>'Jälkilaskelma 2017'!F186</f>
        <v>0</v>
      </c>
      <c r="H189" s="365">
        <f>'Jälkilaskelma 2017'!H186</f>
        <v>0</v>
      </c>
    </row>
    <row r="190" spans="1:8" ht="25.15" customHeight="1" x14ac:dyDescent="0.2">
      <c r="A190" s="210" t="s">
        <v>245</v>
      </c>
      <c r="B190" s="105">
        <f>SUM(B188:B189)</f>
        <v>0</v>
      </c>
      <c r="C190" s="92"/>
      <c r="D190" s="368">
        <f>SUM(D188:D189)</f>
        <v>0</v>
      </c>
      <c r="F190" s="368">
        <f>SUM(F188:F189)</f>
        <v>0</v>
      </c>
      <c r="H190" s="368">
        <f>SUM(H188:H189)</f>
        <v>0</v>
      </c>
    </row>
    <row r="191" spans="1:8" ht="25.15" customHeight="1" x14ac:dyDescent="0.2">
      <c r="A191" s="134" t="s">
        <v>256</v>
      </c>
      <c r="B191" s="95">
        <f>B187-B190</f>
        <v>0</v>
      </c>
      <c r="C191" s="92"/>
      <c r="D191" s="361">
        <f>D187-D190</f>
        <v>0</v>
      </c>
      <c r="F191" s="361">
        <f>F187-F190</f>
        <v>0</v>
      </c>
      <c r="H191" s="361">
        <f>H187-H190</f>
        <v>0</v>
      </c>
    </row>
    <row r="192" spans="1:8" ht="25.15" customHeight="1" x14ac:dyDescent="0.2">
      <c r="A192" s="209" t="s">
        <v>257</v>
      </c>
      <c r="B192" s="96">
        <f>B99+B23-B43-B52-B53-B69-B70</f>
        <v>0</v>
      </c>
      <c r="C192" s="92"/>
      <c r="D192" s="362">
        <f>D99+D23-D43-D52-D53-D69-D70</f>
        <v>0</v>
      </c>
      <c r="F192" s="362">
        <f>F99+F23-F43-F52-F53-F69-F70</f>
        <v>0</v>
      </c>
      <c r="H192" s="362">
        <f>H99+H23-H43-H52-H53-H69-H70</f>
        <v>0</v>
      </c>
    </row>
    <row r="193" spans="1:8" ht="25.15" customHeight="1" x14ac:dyDescent="0.2">
      <c r="A193" s="209" t="s">
        <v>258</v>
      </c>
      <c r="B193" s="96">
        <f>B116</f>
        <v>0</v>
      </c>
      <c r="C193" s="92"/>
      <c r="D193" s="362">
        <f>D116</f>
        <v>0</v>
      </c>
      <c r="F193" s="362">
        <f>F116</f>
        <v>0</v>
      </c>
      <c r="H193" s="362">
        <f>H116</f>
        <v>0</v>
      </c>
    </row>
    <row r="194" spans="1:8" ht="25.15" customHeight="1" x14ac:dyDescent="0.2">
      <c r="A194" s="209" t="s">
        <v>259</v>
      </c>
      <c r="B194" s="105">
        <f>B126</f>
        <v>0</v>
      </c>
      <c r="C194" s="92"/>
      <c r="D194" s="368">
        <f>D126</f>
        <v>0</v>
      </c>
      <c r="F194" s="368">
        <f>F126</f>
        <v>0</v>
      </c>
      <c r="H194" s="368">
        <f>H126</f>
        <v>0</v>
      </c>
    </row>
    <row r="195" spans="1:8" ht="25.15" customHeight="1" x14ac:dyDescent="0.2">
      <c r="A195" s="210" t="s">
        <v>245</v>
      </c>
      <c r="B195" s="99">
        <f>SUM(B192:B194)</f>
        <v>0</v>
      </c>
      <c r="C195" s="92"/>
      <c r="D195" s="364">
        <f>SUM(D192:D194)</f>
        <v>0</v>
      </c>
      <c r="F195" s="364">
        <f>SUM(F192:F194)</f>
        <v>0</v>
      </c>
      <c r="H195" s="364">
        <f>SUM(H192:H194)</f>
        <v>0</v>
      </c>
    </row>
    <row r="196" spans="1:8" ht="25.15" customHeight="1" x14ac:dyDescent="0.2">
      <c r="A196" s="210" t="s">
        <v>241</v>
      </c>
      <c r="B196" s="96">
        <f>ROUNDDOWN(IF(B191&gt;0,B191-B195,-B191+B195),2)</f>
        <v>0</v>
      </c>
      <c r="C196" s="104" t="str">
        <f>IF((B196)=0,"",IF((B196)&lt;&gt;0,"Lainojen lyhennykset ja nostot on täsmättävä kahden tilikauden välillä tapahtuneeseen lainojen muutokseen!"))</f>
        <v/>
      </c>
      <c r="D196" s="362">
        <f>ROUNDDOWN(IF(D191&gt;0,D191-D195,-D191+D195),2)</f>
        <v>0</v>
      </c>
      <c r="F196" s="362">
        <f>ROUNDDOWN(IF(F191&gt;0,F191-F195,-F191+F195),2)</f>
        <v>0</v>
      </c>
      <c r="H196" s="362">
        <f>ROUNDDOWN(IF(H191&gt;0,H191-H195,-H191+H195),2)</f>
        <v>0</v>
      </c>
    </row>
    <row r="197" spans="1:8" ht="25.15" customHeight="1" x14ac:dyDescent="0.2">
      <c r="A197" s="191" t="s">
        <v>260</v>
      </c>
      <c r="B197" s="192"/>
      <c r="C197" s="92"/>
      <c r="D197" s="369"/>
      <c r="F197" s="369"/>
      <c r="H197" s="369"/>
    </row>
    <row r="198" spans="1:8" ht="25.15" customHeight="1" x14ac:dyDescent="0.2">
      <c r="A198" s="211" t="s">
        <v>261</v>
      </c>
      <c r="B198" s="93"/>
      <c r="C198" s="92"/>
      <c r="D198" s="360"/>
      <c r="F198" s="360"/>
      <c r="H198" s="360"/>
    </row>
    <row r="199" spans="1:8" ht="25.15" customHeight="1" x14ac:dyDescent="0.2">
      <c r="A199" s="211" t="s">
        <v>262</v>
      </c>
      <c r="B199" s="101">
        <f>'Jälkilaskelma 2017'!B198</f>
        <v>0</v>
      </c>
      <c r="C199" s="92"/>
      <c r="D199" s="365">
        <f>'Jälkilaskelma 2017'!D198</f>
        <v>0</v>
      </c>
      <c r="F199" s="365">
        <f>'Jälkilaskelma 2017'!F198</f>
        <v>0</v>
      </c>
      <c r="H199" s="365">
        <f>'Jälkilaskelma 2017'!H198</f>
        <v>0</v>
      </c>
    </row>
    <row r="200" spans="1:8" ht="25.15" customHeight="1" x14ac:dyDescent="0.2">
      <c r="A200" s="133" t="s">
        <v>263</v>
      </c>
      <c r="B200" s="95">
        <f>B198-B199</f>
        <v>0</v>
      </c>
      <c r="C200" s="92"/>
      <c r="D200" s="361">
        <f>D198-D199</f>
        <v>0</v>
      </c>
      <c r="F200" s="361">
        <f>F198-F199</f>
        <v>0</v>
      </c>
      <c r="H200" s="361">
        <f>H198-H199</f>
        <v>0</v>
      </c>
    </row>
    <row r="201" spans="1:8" ht="25.15" customHeight="1" x14ac:dyDescent="0.2">
      <c r="A201" s="212" t="s">
        <v>264</v>
      </c>
      <c r="B201" s="93">
        <f>B98</f>
        <v>0</v>
      </c>
      <c r="C201" s="92"/>
      <c r="D201" s="360">
        <f>D98</f>
        <v>0</v>
      </c>
      <c r="F201" s="360">
        <f>F98</f>
        <v>0</v>
      </c>
      <c r="H201" s="360">
        <f>H98</f>
        <v>0</v>
      </c>
    </row>
    <row r="202" spans="1:8" ht="25.15" customHeight="1" x14ac:dyDescent="0.2">
      <c r="A202" s="212" t="s">
        <v>265</v>
      </c>
      <c r="B202" s="93"/>
      <c r="C202" s="92"/>
      <c r="D202" s="360"/>
      <c r="F202" s="360"/>
      <c r="H202" s="360"/>
    </row>
    <row r="203" spans="1:8" ht="25.15" customHeight="1" x14ac:dyDescent="0.2">
      <c r="A203" s="212" t="s">
        <v>266</v>
      </c>
      <c r="B203" s="93"/>
      <c r="C203" s="92"/>
      <c r="D203" s="360"/>
      <c r="F203" s="360"/>
      <c r="H203" s="360"/>
    </row>
    <row r="204" spans="1:8" ht="25.15" customHeight="1" x14ac:dyDescent="0.2">
      <c r="A204" s="213" t="s">
        <v>245</v>
      </c>
      <c r="B204" s="106">
        <f>SUM(B201:B203)</f>
        <v>0</v>
      </c>
      <c r="C204" s="92"/>
      <c r="D204" s="370">
        <f>SUM(D201:D203)</f>
        <v>0</v>
      </c>
      <c r="F204" s="370">
        <f>SUM(F201:F203)</f>
        <v>0</v>
      </c>
      <c r="H204" s="370">
        <f>SUM(H201:H203)</f>
        <v>0</v>
      </c>
    </row>
    <row r="205" spans="1:8" ht="25.15" customHeight="1" x14ac:dyDescent="0.2">
      <c r="A205" s="135" t="s">
        <v>241</v>
      </c>
      <c r="B205" s="99">
        <f>ROUNDDOWN(IF(B200&gt;0,B200-B204,-B200-B204),2)</f>
        <v>0</v>
      </c>
      <c r="C205" s="104" t="str">
        <f>IF((B205)=0,"",IF((B205)&lt;&gt;0,"Opo:n muutokset on täsmättävä kahden tilikauden välillä tapahtuneeseen muutokseen!"))</f>
        <v/>
      </c>
      <c r="D205" s="364">
        <f>ROUNDDOWN(IF(D200&gt;0,D200-D204,-D200-D204),2)</f>
        <v>0</v>
      </c>
      <c r="F205" s="364">
        <f>ROUNDDOWN(IF(F200&gt;0,F200-F204,-F200-F204),2)</f>
        <v>0</v>
      </c>
      <c r="H205" s="364">
        <f>ROUNDDOWN(IF(H200&gt;0,H200-H204,-H200-H204),2)</f>
        <v>0</v>
      </c>
    </row>
    <row r="206" spans="1:8" ht="25.15" customHeight="1" x14ac:dyDescent="0.2">
      <c r="A206" s="189" t="s">
        <v>267</v>
      </c>
      <c r="B206" s="190"/>
      <c r="C206" s="92"/>
      <c r="D206" s="367"/>
      <c r="E206" s="107"/>
      <c r="F206" s="367"/>
      <c r="H206" s="367"/>
    </row>
    <row r="207" spans="1:8" ht="25.15" customHeight="1" x14ac:dyDescent="0.2">
      <c r="A207" s="210" t="s">
        <v>268</v>
      </c>
      <c r="B207" s="93"/>
      <c r="C207" s="92"/>
      <c r="D207" s="360"/>
      <c r="E207" s="107"/>
      <c r="F207" s="360"/>
      <c r="H207" s="360"/>
    </row>
    <row r="208" spans="1:8" ht="25.15" customHeight="1" x14ac:dyDescent="0.2">
      <c r="A208" s="210" t="s">
        <v>269</v>
      </c>
      <c r="B208" s="101">
        <f>'Jälkilaskelma 2017'!B207</f>
        <v>0</v>
      </c>
      <c r="C208" s="92"/>
      <c r="D208" s="365">
        <f>'Jälkilaskelma 2017'!D207</f>
        <v>0</v>
      </c>
      <c r="E208" s="107"/>
      <c r="F208" s="365">
        <f>'Jälkilaskelma 2017'!F207</f>
        <v>0</v>
      </c>
      <c r="H208" s="365">
        <f>'Jälkilaskelma 2017'!H207</f>
        <v>0</v>
      </c>
    </row>
    <row r="209" spans="1:8" ht="25.15" customHeight="1" x14ac:dyDescent="0.2">
      <c r="A209" s="214" t="s">
        <v>270</v>
      </c>
      <c r="B209" s="108">
        <f>B207-B208</f>
        <v>0</v>
      </c>
      <c r="C209" s="92"/>
      <c r="D209" s="371">
        <f>D207-D208</f>
        <v>0</v>
      </c>
      <c r="E209" s="107"/>
      <c r="F209" s="371">
        <f>F207-F208</f>
        <v>0</v>
      </c>
      <c r="H209" s="371">
        <f>H207-H208</f>
        <v>0</v>
      </c>
    </row>
    <row r="210" spans="1:8" ht="25.15" customHeight="1" x14ac:dyDescent="0.2">
      <c r="A210" s="210" t="s">
        <v>271</v>
      </c>
      <c r="B210" s="101"/>
      <c r="C210" s="92"/>
      <c r="D210" s="365"/>
      <c r="E210" s="107"/>
      <c r="F210" s="365"/>
      <c r="H210" s="365"/>
    </row>
    <row r="211" spans="1:8" ht="25.15" customHeight="1" x14ac:dyDescent="0.2">
      <c r="A211" s="210" t="s">
        <v>241</v>
      </c>
      <c r="B211" s="109">
        <f>ROUNDDOWN(IF(B209&gt;0,B209-B210,-B209-B210),2)</f>
        <v>0</v>
      </c>
      <c r="C211" s="92"/>
      <c r="D211" s="368">
        <f>ROUNDDOWN(IF(D209&gt;0,D209-D210,-D209-D210),2)</f>
        <v>0</v>
      </c>
      <c r="E211" s="107"/>
      <c r="F211" s="368">
        <f>ROUNDDOWN(IF(F209&gt;0,F209-F210,-F209-F210),2)</f>
        <v>0</v>
      </c>
      <c r="H211" s="368">
        <f>ROUNDDOWN(IF(H209&gt;0,H209-H210,-H209-H210),2)</f>
        <v>0</v>
      </c>
    </row>
    <row r="212" spans="1:8" ht="25.15" customHeight="1" x14ac:dyDescent="0.2">
      <c r="A212" s="189" t="s">
        <v>272</v>
      </c>
      <c r="B212" s="190"/>
      <c r="C212" s="92"/>
      <c r="E212" s="107"/>
    </row>
    <row r="213" spans="1:8" ht="25.15" customHeight="1" x14ac:dyDescent="0.2">
      <c r="A213" s="215" t="s">
        <v>273</v>
      </c>
      <c r="B213" s="110">
        <f>B61+B78+B93+B96+B121+B131+B137</f>
        <v>0</v>
      </c>
      <c r="C213" s="92"/>
      <c r="E213" s="107"/>
    </row>
    <row r="214" spans="1:8" ht="25.15" customHeight="1" x14ac:dyDescent="0.2">
      <c r="A214" s="215" t="s">
        <v>274</v>
      </c>
      <c r="B214" s="111">
        <f>B157</f>
        <v>0</v>
      </c>
      <c r="C214" s="92"/>
      <c r="E214" s="107"/>
    </row>
    <row r="215" spans="1:8" ht="25.15" customHeight="1" x14ac:dyDescent="0.2">
      <c r="A215" s="216" t="s">
        <v>241</v>
      </c>
      <c r="B215" s="105">
        <f>ROUNDDOWN(B213-B214,2)</f>
        <v>0</v>
      </c>
      <c r="C215" s="104" t="str">
        <f>IF((B215)=0,"",IF((B215)&lt;&gt;0,"Edellisten tilikausien jäämät on täsmättävä edellisen tilikauden taseen rahoitusasemaan!"))</f>
        <v/>
      </c>
      <c r="E215" s="107"/>
    </row>
    <row r="216" spans="1:8" ht="44.45" customHeight="1" x14ac:dyDescent="0.2">
      <c r="A216" s="56" t="s">
        <v>127</v>
      </c>
      <c r="E216" s="107"/>
    </row>
    <row r="217" spans="1:8" ht="85.9" customHeight="1" x14ac:dyDescent="0.2">
      <c r="A217" s="112"/>
      <c r="B217"/>
      <c r="C217" s="113"/>
      <c r="E217" s="107"/>
    </row>
    <row r="218" spans="1:8" ht="23.45" customHeight="1" x14ac:dyDescent="0.2">
      <c r="A218" s="45" t="s">
        <v>224</v>
      </c>
      <c r="E218" s="107"/>
    </row>
    <row r="219" spans="1:8" ht="54.6" customHeight="1" x14ac:dyDescent="0.2">
      <c r="A219" s="194" t="s">
        <v>225</v>
      </c>
      <c r="B219"/>
      <c r="C219" s="114"/>
      <c r="D219" s="80"/>
      <c r="E219" s="80"/>
    </row>
    <row r="220" spans="1:8" ht="43.15" customHeight="1" x14ac:dyDescent="0.2">
      <c r="A220" s="195" t="s">
        <v>226</v>
      </c>
      <c r="B220"/>
      <c r="C220" s="80"/>
      <c r="E220" s="107"/>
    </row>
    <row r="221" spans="1:8" ht="28.5" x14ac:dyDescent="0.2">
      <c r="A221" s="56" t="s">
        <v>227</v>
      </c>
    </row>
  </sheetData>
  <sheetProtection algorithmName="SHA-512" hashValue="rTbeP/SICwtLKaYoKT9e+qs/8/zCvhsHZm8zrINK+k5Oq8gl0mxYJhvszMG04PCxstpct1DDHkzyOZt0VSBQSg==" saltValue="9BmNwD1Crk7XC86DofKwPQ==" spinCount="100000" sheet="1" objects="1" scenarios="1"/>
  <conditionalFormatting sqref="B3">
    <cfRule type="expression" dxfId="35" priority="5">
      <formula>B3=#REF!</formula>
    </cfRule>
  </conditionalFormatting>
  <conditionalFormatting sqref="D3">
    <cfRule type="expression" dxfId="34" priority="4">
      <formula>D3=#REF!</formula>
    </cfRule>
  </conditionalFormatting>
  <conditionalFormatting sqref="F3">
    <cfRule type="expression" dxfId="33" priority="3">
      <formula>F3=#REF!</formula>
    </cfRule>
  </conditionalFormatting>
  <conditionalFormatting sqref="H3">
    <cfRule type="expression" dxfId="32" priority="1">
      <formula>H3=#REF!</formula>
    </cfRule>
  </conditionalFormatting>
  <dataValidations count="27">
    <dataValidation allowBlank="1" showInputMessage="1" showErrorMessage="1" promptTitle="Vuokran tasaus" prompt="Jos kuluja tasataan, ei yhteisö- ja tasausryhmätason laskelmassa esitetä vuokran tasaus -summaa, koska kulut ovat jaettu kaikille kohteille. " sqref="B45 D45 B58 D58 B75 D75 B90 D90" xr:uid="{346FC146-3293-4D9E-BA1A-C80B9D714B5D}"/>
    <dataValidation allowBlank="1" showInputMessage="1" showErrorMessage="1" promptTitle="Tarkistus" prompt="Tarkista tarvittaessa laskukaava. " sqref="B160:B161 D160:D161 F160:F161 H160:H161" xr:uid="{006E6237-FCF2-4314-B751-45627494F0C1}"/>
    <dataValidation allowBlank="1" showInputMessage="1" showErrorMessage="1" promptTitle="Laskukaava" prompt="Muuta laskukaava sen mukaan, onko taseeseen aktivoidut esitetty +merkkisenä vai -merkkisenä. Tässä kaavassa taseeseen aktivoidut on hoito- ja rahoituskuluissa sekä varautumisissa esitetty +merkkisenä. " sqref="B179 F179 D179 H179" xr:uid="{1AB22B44-07BB-4DEE-B5F2-34AAE0AAAA5C}"/>
    <dataValidation allowBlank="1" showInputMessage="1" showErrorMessage="1" promptTitle="Ohje" prompt="Syötä luvut! Tarkista myös että muutos näkyy jälkilaskelmalla muuna rahoitukseen vaikuttavana tapahtumana." sqref="B201:B203 D201:D203 F201:F203 H201:H203" xr:uid="{2559D761-A4FC-43A3-B2FE-67069844DC6F}"/>
    <dataValidation allowBlank="1" showInputMessage="1" showErrorMessage="1" promptTitle="Pakollinen syöttötieto" prompt="Edellisen tilikauden taseen rahoitusasema on esitettävä laskelmassa. Summat otetaan edellisen tilikauden tilinpäätöksestä tai jälkilaskelmasta. " sqref="B154" xr:uid="{0DEFE13F-17AA-407A-A204-0D14A59DF487}"/>
    <dataValidation allowBlank="1" showInputMessage="1" showErrorMessage="1" promptTitle="Vuokravakuuksien esittäminen" prompt="Vuokravakuudet esitetään  lyhyt.aik.veloissa, jos kirjanpidossa kirjattu lyhytaikaisiin. Jos kirjanpidossa kirjattu pitkäaikaisiin, vakuudet esitetään muissa  rahoitukseen vaikuttavissa tapahtumissa. " sqref="B150 B155" xr:uid="{B83A3017-D991-4146-B6DC-15DCF9038DF8}"/>
    <dataValidation allowBlank="1" showInputMessage="1" showErrorMessage="1" promptTitle="Laskentaohje" prompt="Muun vuokraustoiminnan tilikauden pitkäaik.vieraspo + lyh.aik. vieras po - edell.tilikauden pitkäaik.vieraspo + lyh.aik. vieras po." sqref="D116 B116 F116 H116" xr:uid="{F61261D9-1AEA-45CE-B540-E1F5DC57C9BD}"/>
    <dataValidation allowBlank="1" showInputMessage="1" showErrorMessage="1" promptTitle="Saadut avustukset" prompt="Summa sisältää investointeihin saadut avustukset." sqref="D97 B97 F97 H97" xr:uid="{10739DC0-7970-4B12-AB68-691919D07563}"/>
    <dataValidation allowBlank="1" showInputMessage="1" showErrorMessage="1" promptTitle="Varautumisten tuotot" prompt="Varautumisten tuottoina esitetään summa, joka on todellisuudessa kertynyt vuokrissa varautumisiin. _x000a__x000a_Varautumisiin kerättävät vuokrat on esitettävä myös vuokranmäärityslaskelmassa." sqref="D82 B82 F82 H82" xr:uid="{F61EDC2E-2102-4826-94E8-887091D43F9E}"/>
    <dataValidation allowBlank="1" showInputMessage="1" showErrorMessage="1" promptTitle="Lyhennykset" prompt="Esitetään ainoastaan omakustannusvuokran alaisten kohteiden lyhennykset" sqref="D69 B69 D52 B52 F69 F52 H69 H52" xr:uid="{01F69253-EB42-44F2-A895-2BBA5F4017D2}"/>
    <dataValidation allowBlank="1" showInputMessage="1" showErrorMessage="1" promptTitle="Vuokran tasaus" prompt="Kohdekohtaiset laskelmat: Summa kertoo, miten paljon kohde saa hyvitystä muilta kohteilta (-merkkinen) tai miten paljon kohde maksaa muiden kohteiden kuluja (+merkkinen). " sqref="H75 H90 H45 H58 F58 F75 F90 F45" xr:uid="{8E977DF4-A592-4149-8E14-111AA135E6AE}"/>
    <dataValidation allowBlank="1" showInputMessage="1" showErrorMessage="1" promptTitle="Korjaukset ja aktivoinnit" prompt="Korjaukset esitetään nettosummana +merkkisenä. Jos kuluja on aktivoitu taseeseen, esitetään aktivoidut kulut + merkkisenä alapuolella. (Korjauskulut+aktivoidut kulut = korjauksiin käytetyt rahavarat). Myynnit esitetään -merkkisenä." sqref="D40 B40 D87 B87 F40 F87 H40 H87" xr:uid="{D84799C0-FDCA-49CE-835A-B6E98CEEC141}"/>
    <dataValidation allowBlank="1" showInputMessage="1" showErrorMessage="1" promptTitle="Kulujen kirjaus" prompt="Kulut syötetään +merkkisenä." sqref="D27 B27 F27 H27" xr:uid="{B08D445C-EB99-472F-A7D4-DD8A600836CB}"/>
    <dataValidation allowBlank="1" showInputMessage="1" showErrorMessage="1" promptTitle="Muut vuokratuotot" prompt="Muista vähentää muihin kuluihin kohdistuneet vuokratuotot (esim. varautumisiin kerätyt), jos niitä ei ole eritelty kirjanpidossa. " sqref="D18 B18 F18 H18" xr:uid="{429ABF71-9EE9-4C3D-B1A6-84AF4869DD24}"/>
    <dataValidation allowBlank="1" showInputMessage="1" showErrorMessage="1" prompt="Täytä huoneistoala- ja tilikauden pituus -solu." sqref="C14:C15 C18" xr:uid="{72C514E7-7EAD-4AAE-AD34-45AE2788F69F}"/>
    <dataValidation allowBlank="1" showInputMessage="1" showErrorMessage="1" prompt="Täytä huoneistoala- ja tilikauden pituus -solu. " sqref="E14:E15 E18 E64 E82 G18 I14:I15 G14:G15 I18" xr:uid="{F68AF58B-DE9F-41A4-8CE2-CB99FA9ABE83}"/>
    <dataValidation operator="notBetween" showInputMessage="1" showErrorMessage="1" prompt="Lisää tilikauden pituus kuukausina." sqref="A11" xr:uid="{6A142959-0F8E-4C88-9607-3F3DD3460B08}"/>
    <dataValidation allowBlank="1" showInputMessage="1" showErrorMessage="1" prompt="Täytä yhteisön tilikausi tähän ruutuun aloituspäivästä lopetuspäivään. Esim. 1.1.-31.12.2020." sqref="A9" xr:uid="{5DC2569C-3CF8-4E16-8FC8-0EB9FC19B988}"/>
    <dataValidation allowBlank="1" showInputMessage="1" showErrorMessage="1" promptTitle="Ohje" prompt="Edellisen tilikauden jälkilaskelmasta &quot;omakust.vuokrauksen investointien rahoitusjäämä tilikauden lopussa&quot;. _x000a__x000a_" sqref="B96 D96 F96 H96" xr:uid="{3680D02D-7D08-47D8-8FF8-F3BA01D60BFA}"/>
    <dataValidation allowBlank="1" showInputMessage="1" showErrorMessage="1" promptTitle="Vuokravakuudet" prompt="Vuokravakuudet esitetään lyhyaikaisissa veloissa taseen rahoitusasemassa, jos ne ovat kirjattu kirjanpidossa lyh.aikaisiin velkoihin. Jos vuokravakuudet ovat kirjattu pitkäaikaisiin velkoihin, esitetään ne muissa rahoitukseen vaikuttavissa tapahtumissa. " sqref="B185" xr:uid="{5655BD5B-7277-4761-9A8D-D0E77E49D4B5}"/>
    <dataValidation allowBlank="1" showInputMessage="1" showErrorMessage="1" promptTitle="Ohje" prompt="Tässä voi tarkistaa esim. vuokravakuudet, jos ne ovat kirjattu kirjanpidossa pitkäaikaisiin velkoihin ja jälkilaskelmalla muihin rahoitukseen vaikuttaviin tapahtumiin.  " sqref="B207 D207 F207 H207" xr:uid="{99F2B480-ED43-45C9-AAAE-5F5BC4BA4A62}"/>
    <dataValidation allowBlank="1" showInputMessage="1" showErrorMessage="1" promptTitle="Pakollinen syöttötieto" prompt="Edellisen tilikauden jäämät on esitettävä laskelmassa. " sqref="H61 D61 F61 B61" xr:uid="{A25E1739-15C0-4B7F-A111-05985FB5D3C6}"/>
    <dataValidation allowBlank="1" showInputMessage="1" showErrorMessage="1" promptTitle="Ohje" prompt="OPO:n muutoksia voivat olla esim. osakepääoman muutokset, muutokset eri rahastoissa jne. Tarkista myös, ettei edell.tilikauden ja tilikauden tuloksesta ole suoraan vähennetty osinkoa. Myös osinko on huomioitava laskelmassa. " sqref="B198" xr:uid="{E6AB8B8A-7E35-4C5A-B0BB-0EE37567892F}"/>
    <dataValidation allowBlank="1" showInputMessage="1" showErrorMessage="1" promptTitle="Tarkistus" prompt="Tarkista tarvittaessa laskukaava. Suojauksen voi avata salasanalla &quot;ara&quot;. " sqref="H196 B196 D183 D196 F183 F196 H183 B183" xr:uid="{CA5C2347-8D38-4842-9D4B-BE5675A60066}"/>
    <dataValidation allowBlank="1" showInputMessage="1" showErrorMessage="1" prompt="Tasausryhmää koskevat tiedot täytetään vain, jos yhteisöllä on tasaus käytössä. Sarakkeen voi poistaa, mikäli sille ei ole tarvetta." sqref="D2" xr:uid="{9C3C60AF-55D5-45CF-807E-10E17A485739}"/>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BEF3D88E-E1D2-488F-A806-80774CD3436B}"/>
    <dataValidation allowBlank="1" showInputMessage="1" showErrorMessage="1" promptTitle="Vuokravakuudet" prompt="Esitetään pelkästään lainat. Jos vuokravakuudet on kirjattu pitkäaikaisiin velkoihin, esitetään ne muissa rahoitukseen vaikuttavissa tapahtumissa. " sqref="D185 F185 H185" xr:uid="{119E2A7D-87FF-477D-8091-CB133C66C779}"/>
  </dataValidations>
  <pageMargins left="0.70866141732283472" right="0.70866141732283472" top="0.74803149606299213" bottom="0.74803149606299213" header="0.31496062992125984" footer="0.31496062992125984"/>
  <pageSetup paperSize="9" scale="78" orientation="landscape" r:id="rId1"/>
  <headerFooter>
    <oddHeader>&amp;C&amp;D</oddHeader>
    <oddFooter>&amp;C&amp;P</oddFooter>
  </headerFooter>
  <rowBreaks count="1" manualBreakCount="1">
    <brk id="157" max="16383" man="1"/>
  </rowBreaks>
  <colBreaks count="1" manualBreakCount="1">
    <brk id="5" max="1048575" man="1"/>
  </colBreaks>
  <ignoredErrors>
    <ignoredError sqref="B3"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5309F-CB05-4CF8-B3BF-45CEA25B7FC7}">
  <dimension ref="A1:I221"/>
  <sheetViews>
    <sheetView showGridLines="0" zoomScale="80" zoomScaleNormal="80" workbookViewId="0">
      <selection activeCell="B9" sqref="B9"/>
    </sheetView>
  </sheetViews>
  <sheetFormatPr defaultColWidth="8.69921875" defaultRowHeight="14.25" x14ac:dyDescent="0.2"/>
  <cols>
    <col min="1" max="1" width="55.59765625" style="56" customWidth="1"/>
    <col min="2" max="2" width="28.59765625" style="41" customWidth="1"/>
    <col min="3" max="3" width="9.5" style="41" customWidth="1"/>
    <col min="4" max="4" width="28.59765625" style="92" customWidth="1"/>
    <col min="5" max="5" width="9.5" style="40" customWidth="1"/>
    <col min="6" max="6" width="30.69921875" style="1" customWidth="1"/>
    <col min="7" max="7" width="8.69921875" style="6"/>
    <col min="8" max="8" width="30.69921875" style="6" customWidth="1"/>
    <col min="9" max="16384" width="8.69921875" style="6"/>
  </cols>
  <sheetData>
    <row r="1" spans="1:9" s="5" customFormat="1" ht="98.45" customHeight="1" thickBot="1" x14ac:dyDescent="0.25">
      <c r="A1" s="186" t="s">
        <v>228</v>
      </c>
      <c r="B1" s="25"/>
      <c r="C1" s="26"/>
      <c r="D1" s="27"/>
      <c r="E1" s="28"/>
      <c r="F1" s="4"/>
    </row>
    <row r="2" spans="1:9" s="229" customFormat="1" ht="65.45" customHeight="1" thickBot="1" x14ac:dyDescent="0.3">
      <c r="A2" s="240" t="s">
        <v>174</v>
      </c>
      <c r="B2" s="243" t="s">
        <v>179</v>
      </c>
      <c r="C2" s="244"/>
      <c r="D2" s="245" t="s">
        <v>180</v>
      </c>
      <c r="E2" s="246"/>
      <c r="F2" s="247" t="s">
        <v>346</v>
      </c>
      <c r="G2" s="246"/>
      <c r="H2" s="247" t="s">
        <v>346</v>
      </c>
      <c r="I2" s="246"/>
    </row>
    <row r="3" spans="1:9" s="239" customFormat="1" ht="53.45" customHeight="1" thickTop="1" thickBot="1" x14ac:dyDescent="0.25">
      <c r="A3" s="29"/>
      <c r="B3" s="342" t="str">
        <f>IF('Jälkilaskelma 2018'!B3="","",'Jälkilaskelma 2018'!B3)</f>
        <v/>
      </c>
      <c r="C3" s="343"/>
      <c r="D3" s="342" t="str">
        <f>IF('Jälkilaskelma 2018'!D3="","",'Jälkilaskelma 2018'!D3)</f>
        <v/>
      </c>
      <c r="E3" s="343"/>
      <c r="F3" s="342" t="str">
        <f>IF('Jälkilaskelma 2018'!F3="","",'Jälkilaskelma 2018'!F3)</f>
        <v/>
      </c>
      <c r="G3" s="343"/>
      <c r="H3" s="342" t="str">
        <f>IF('Jälkilaskelma 2018'!H3="","",'Jälkilaskelma 2018'!H3)</f>
        <v/>
      </c>
      <c r="I3" s="343"/>
    </row>
    <row r="4" spans="1:9" s="229" customFormat="1" ht="31.15" customHeight="1" thickTop="1" x14ac:dyDescent="0.2">
      <c r="A4" s="241" t="s">
        <v>178</v>
      </c>
      <c r="B4" s="260" t="s">
        <v>99</v>
      </c>
      <c r="C4" s="261"/>
      <c r="D4" s="262" t="s">
        <v>99</v>
      </c>
      <c r="E4" s="263"/>
      <c r="F4" s="264" t="s">
        <v>99</v>
      </c>
      <c r="G4" s="263"/>
      <c r="H4" s="264" t="s">
        <v>99</v>
      </c>
      <c r="I4" s="263"/>
    </row>
    <row r="5" spans="1:9" s="229" customFormat="1" ht="33" customHeight="1" x14ac:dyDescent="0.2">
      <c r="A5" s="29"/>
      <c r="B5" s="248" t="s">
        <v>173</v>
      </c>
      <c r="C5" s="249"/>
      <c r="D5" s="253" t="s">
        <v>173</v>
      </c>
      <c r="E5" s="254"/>
      <c r="F5" s="258" t="s">
        <v>344</v>
      </c>
      <c r="G5" s="254"/>
      <c r="H5" s="258" t="s">
        <v>344</v>
      </c>
      <c r="I5" s="254"/>
    </row>
    <row r="6" spans="1:9" s="229" customFormat="1" ht="32.65" customHeight="1" x14ac:dyDescent="0.2">
      <c r="A6" s="241" t="s">
        <v>177</v>
      </c>
      <c r="B6" s="22"/>
      <c r="C6" s="310"/>
      <c r="D6" s="230"/>
      <c r="E6" s="311"/>
      <c r="F6" s="9"/>
      <c r="G6" s="311"/>
      <c r="H6" s="9"/>
      <c r="I6" s="311"/>
    </row>
    <row r="7" spans="1:9" s="229" customFormat="1" ht="31.9" customHeight="1" thickBot="1" x14ac:dyDescent="0.25">
      <c r="A7" s="30"/>
      <c r="B7" s="252" t="s">
        <v>181</v>
      </c>
      <c r="C7" s="250"/>
      <c r="D7" s="257" t="s">
        <v>181</v>
      </c>
      <c r="E7" s="255"/>
      <c r="F7" s="259" t="s">
        <v>181</v>
      </c>
      <c r="G7" s="255"/>
      <c r="H7" s="259" t="s">
        <v>181</v>
      </c>
      <c r="I7" s="255"/>
    </row>
    <row r="8" spans="1:9" s="229" customFormat="1" ht="32.65" customHeight="1" thickBot="1" x14ac:dyDescent="0.25">
      <c r="A8" s="241" t="s">
        <v>175</v>
      </c>
      <c r="B8" s="23"/>
      <c r="C8" s="251"/>
      <c r="D8" s="20"/>
      <c r="E8" s="256"/>
      <c r="F8" s="231"/>
      <c r="G8" s="256"/>
      <c r="H8" s="231"/>
      <c r="I8" s="256"/>
    </row>
    <row r="9" spans="1:9" s="229" customFormat="1" ht="31.5" customHeight="1" x14ac:dyDescent="0.2">
      <c r="A9" s="31"/>
      <c r="B9" s="202" t="s">
        <v>100</v>
      </c>
      <c r="C9" s="32"/>
      <c r="D9" s="203" t="s">
        <v>100</v>
      </c>
      <c r="E9" s="33"/>
      <c r="F9" s="232" t="s">
        <v>100</v>
      </c>
      <c r="G9" s="33"/>
      <c r="H9" s="232" t="s">
        <v>100</v>
      </c>
      <c r="I9" s="33"/>
    </row>
    <row r="10" spans="1:9" s="229" customFormat="1" ht="33" customHeight="1" thickBot="1" x14ac:dyDescent="0.25">
      <c r="A10" s="242" t="s">
        <v>176</v>
      </c>
      <c r="B10" s="34" t="s">
        <v>173</v>
      </c>
      <c r="C10" s="233"/>
      <c r="D10" s="35" t="s">
        <v>173</v>
      </c>
      <c r="E10" s="234"/>
      <c r="F10" s="35" t="s">
        <v>173</v>
      </c>
      <c r="G10" s="234"/>
      <c r="H10" s="35" t="s">
        <v>173</v>
      </c>
      <c r="I10" s="234"/>
    </row>
    <row r="11" spans="1:9" s="229" customFormat="1" ht="32.65" customHeight="1" thickBot="1" x14ac:dyDescent="0.25">
      <c r="A11" s="36" t="str">
        <f>IF('Jälkilaskelma 2018'!A11="","",'Jälkilaskelma 2018'!A11)</f>
        <v/>
      </c>
      <c r="B11" s="24"/>
      <c r="C11" s="37"/>
      <c r="D11" s="21"/>
      <c r="E11" s="38"/>
      <c r="F11" s="235"/>
      <c r="G11" s="38"/>
      <c r="H11" s="235"/>
      <c r="I11" s="38"/>
    </row>
    <row r="12" spans="1:9" s="7" customFormat="1" ht="85.9" customHeight="1" x14ac:dyDescent="0.2">
      <c r="A12" s="193" t="s">
        <v>396</v>
      </c>
      <c r="B12"/>
      <c r="C12" s="39"/>
      <c r="D12" s="39"/>
      <c r="E12" s="40"/>
      <c r="F12" s="3"/>
    </row>
    <row r="13" spans="1:9" s="7" customFormat="1" ht="80.45" customHeight="1" thickBot="1" x14ac:dyDescent="0.3">
      <c r="A13" s="205" t="s">
        <v>84</v>
      </c>
      <c r="B13" s="238" t="str">
        <f>IF(B3="","",(B3))</f>
        <v/>
      </c>
      <c r="C13" s="204" t="s">
        <v>276</v>
      </c>
      <c r="D13" s="238" t="str">
        <f>IF(D3="","",(D3))</f>
        <v/>
      </c>
      <c r="E13" s="204" t="s">
        <v>276</v>
      </c>
      <c r="F13" s="238" t="str">
        <f>IF(F3="","",(F3))</f>
        <v/>
      </c>
      <c r="G13" s="204" t="s">
        <v>276</v>
      </c>
      <c r="H13" s="238" t="str">
        <f>IF(H3="","",(H3))</f>
        <v/>
      </c>
      <c r="I13" s="204" t="s">
        <v>276</v>
      </c>
    </row>
    <row r="14" spans="1:9" s="10" customFormat="1" ht="33" customHeight="1" thickTop="1" x14ac:dyDescent="0.2">
      <c r="A14" s="141" t="s">
        <v>186</v>
      </c>
      <c r="B14" s="53"/>
      <c r="C14" s="43" t="str">
        <f>IF(B14="","",IF(B14=0,"",(B14/B$6/$A$11)))</f>
        <v/>
      </c>
      <c r="D14" s="53"/>
      <c r="E14" s="44" t="str">
        <f>IF(D14="","",IF(D14=0,"",(D14/D$6/$A$11)))</f>
        <v/>
      </c>
      <c r="F14" s="53"/>
      <c r="G14" s="44" t="str">
        <f>IF(F14="","",IF(F14=0,"",(F14/F$6/$A$11)))</f>
        <v/>
      </c>
      <c r="H14" s="53"/>
      <c r="I14" s="44" t="str">
        <f>IF(H14="","",IF(H14=0,"",(H14/H$6/$A$11)))</f>
        <v/>
      </c>
    </row>
    <row r="15" spans="1:9" s="10" customFormat="1" ht="38.450000000000003" customHeight="1" x14ac:dyDescent="0.2">
      <c r="A15" s="141" t="s">
        <v>187</v>
      </c>
      <c r="B15" s="44">
        <f>B18+B19+B64+B82</f>
        <v>0</v>
      </c>
      <c r="C15" s="43" t="str">
        <f>IF(B15="","",IF(B15=0,"",(B15/B$6/$A$11)))</f>
        <v/>
      </c>
      <c r="D15" s="44">
        <f>D18+D19+D64+D82</f>
        <v>0</v>
      </c>
      <c r="E15" s="44" t="str">
        <f>IF(D15="","",IF(D15=0,"",(D15/D$6/$A$11)))</f>
        <v/>
      </c>
      <c r="F15" s="44">
        <f>F18+F19+F64+F82</f>
        <v>0</v>
      </c>
      <c r="G15" s="44" t="str">
        <f>IF(F15="","",IF(F15=0,"",(F15/F$6/$A$11)))</f>
        <v/>
      </c>
      <c r="H15" s="44">
        <f>H18+H19+H64+H82</f>
        <v>0</v>
      </c>
      <c r="I15" s="44" t="str">
        <f>IF(H15="","",IF(H15=0,"",(H15/H$6/$A$11)))</f>
        <v/>
      </c>
    </row>
    <row r="16" spans="1:9" s="10" customFormat="1" ht="25.15" customHeight="1" x14ac:dyDescent="0.2">
      <c r="A16" s="142" t="s">
        <v>188</v>
      </c>
      <c r="B16" s="46" t="e">
        <f>B15/B14</f>
        <v>#DIV/0!</v>
      </c>
      <c r="C16" s="47"/>
      <c r="D16" s="46" t="e">
        <f>D15/D14</f>
        <v>#DIV/0!</v>
      </c>
      <c r="E16" s="47"/>
      <c r="F16" s="46" t="e">
        <f>F15/F14</f>
        <v>#DIV/0!</v>
      </c>
      <c r="G16" s="47"/>
      <c r="H16" s="46" t="e">
        <f>H15/H14</f>
        <v>#DIV/0!</v>
      </c>
      <c r="I16" s="47"/>
    </row>
    <row r="17" spans="1:9" s="10" customFormat="1" ht="45.6" customHeight="1" thickBot="1" x14ac:dyDescent="0.3">
      <c r="A17" s="146" t="s">
        <v>130</v>
      </c>
      <c r="B17" s="48"/>
      <c r="C17" s="48"/>
      <c r="D17" s="48"/>
      <c r="E17" s="48"/>
      <c r="F17" s="48"/>
      <c r="G17" s="48"/>
      <c r="H17" s="48"/>
      <c r="I17" s="48"/>
    </row>
    <row r="18" spans="1:9" s="10" customFormat="1" ht="25.15" customHeight="1" thickTop="1" x14ac:dyDescent="0.2">
      <c r="A18" s="276" t="s">
        <v>129</v>
      </c>
      <c r="B18" s="50"/>
      <c r="C18" s="43" t="str">
        <f>IF(B18="","",IF(B18=0,"",(B18/B$6/$A$11)))</f>
        <v/>
      </c>
      <c r="D18" s="50"/>
      <c r="E18" s="44" t="str">
        <f>IF(D18="","",IF(D18=0,"",(D18/D$6/$A$11)))</f>
        <v/>
      </c>
      <c r="F18" s="50"/>
      <c r="G18" s="44" t="str">
        <f>IF(F18="","",IF(F18=0,"",(F18/F$6/$A$11)))</f>
        <v/>
      </c>
      <c r="H18" s="50"/>
      <c r="I18" s="44" t="str">
        <f>IF(H18="","",IF(H18=0,"",(H18/H$6/$A$11)))</f>
        <v/>
      </c>
    </row>
    <row r="19" spans="1:9" s="10" customFormat="1" ht="25.15" customHeight="1" x14ac:dyDescent="0.2">
      <c r="A19" s="208" t="s">
        <v>21</v>
      </c>
      <c r="B19" s="53"/>
      <c r="C19" s="54" t="str">
        <f>IF(B19="","",IF(B19=0,"",(B19/B$6/$A$11)))</f>
        <v/>
      </c>
      <c r="D19" s="53"/>
      <c r="E19" s="54" t="str">
        <f>IF(D19="","",IF(D19=0,"",(D19/D$6/$A$11)))</f>
        <v/>
      </c>
      <c r="F19" s="53"/>
      <c r="G19" s="54" t="str">
        <f>IF(F19="","",IF(F19=0,"",(F19/F$6/$A$11)))</f>
        <v/>
      </c>
      <c r="H19" s="53"/>
      <c r="I19" s="54" t="str">
        <f>IF(H19="","",IF(H19=0,"",(H19/H$6/$A$11)))</f>
        <v/>
      </c>
    </row>
    <row r="20" spans="1:9" s="10" customFormat="1" ht="25.15" customHeight="1" x14ac:dyDescent="0.2">
      <c r="A20" s="208" t="s">
        <v>13</v>
      </c>
      <c r="B20" s="53"/>
      <c r="C20" s="54" t="str">
        <f>IF(B20="","",IF(B20=0,"",(B20/B$6/$A$11)))</f>
        <v/>
      </c>
      <c r="D20" s="53"/>
      <c r="E20" s="54" t="str">
        <f>IF(D20="","",IF(D20=0,"",(D20/D$6/$A$11)))</f>
        <v/>
      </c>
      <c r="F20" s="53"/>
      <c r="G20" s="54" t="str">
        <f>IF(F20="","",IF(F20=0,"",(F20/F$6/$A$11)))</f>
        <v/>
      </c>
      <c r="H20" s="53"/>
      <c r="I20" s="54" t="str">
        <f>IF(H20="","",IF(H20=0,"",(H20/H$6/$A$11)))</f>
        <v/>
      </c>
    </row>
    <row r="21" spans="1:9" s="10" customFormat="1" ht="25.15" customHeight="1" x14ac:dyDescent="0.2">
      <c r="A21" s="208" t="s">
        <v>0</v>
      </c>
      <c r="B21" s="55"/>
      <c r="C21" s="44" t="str">
        <f>IF(B21="","",IF(B21=0,"",(B21/B$6/$A$11)))</f>
        <v/>
      </c>
      <c r="D21" s="55"/>
      <c r="E21" s="54" t="str">
        <f>IF(D21="","",IF(D21=0,"",(D21/D$6/$A$11)))</f>
        <v/>
      </c>
      <c r="F21" s="55"/>
      <c r="G21" s="54" t="str">
        <f>IF(F21="","",IF(F21=0,"",(F21/F$6/$A$11)))</f>
        <v/>
      </c>
      <c r="H21" s="55"/>
      <c r="I21" s="54" t="str">
        <f>IF(H21="","",IF(H21=0,"",(H21/H$6/$A$11)))</f>
        <v/>
      </c>
    </row>
    <row r="22" spans="1:9" ht="27.6" customHeight="1" x14ac:dyDescent="0.2">
      <c r="A22" s="277" t="s">
        <v>189</v>
      </c>
      <c r="B22" s="57"/>
      <c r="C22" s="58"/>
      <c r="D22" s="57"/>
      <c r="E22" s="59"/>
      <c r="F22" s="57"/>
      <c r="G22" s="59"/>
      <c r="H22" s="57"/>
      <c r="I22" s="59"/>
    </row>
    <row r="23" spans="1:9" s="10" customFormat="1" ht="25.15" customHeight="1" x14ac:dyDescent="0.2">
      <c r="A23" s="208" t="s">
        <v>32</v>
      </c>
      <c r="B23" s="53"/>
      <c r="C23" s="54" t="str">
        <f>IF(B23="","",IF(B23=0,"",(B23/B$6/$A$11)))</f>
        <v/>
      </c>
      <c r="D23" s="53"/>
      <c r="E23" s="54" t="str">
        <f>IF(D23="","",IF(D23=0,"",(D23/D$6/$A$11)))</f>
        <v/>
      </c>
      <c r="F23" s="53"/>
      <c r="G23" s="54" t="str">
        <f>IF(F23="","",IF(F23=0,"",(F23/F$6/$A$11)))</f>
        <v/>
      </c>
      <c r="H23" s="53"/>
      <c r="I23" s="54" t="str">
        <f>IF(H23="","",IF(H23=0,"",(H23/H$6/$A$11)))</f>
        <v/>
      </c>
    </row>
    <row r="24" spans="1:9" s="10" customFormat="1" ht="25.15" customHeight="1" x14ac:dyDescent="0.2">
      <c r="A24" s="155" t="s">
        <v>11</v>
      </c>
      <c r="B24" s="50"/>
      <c r="C24" s="54" t="str">
        <f>IF(B24="","",IF(B24=0,"",(B24/B$6/$A$11)))</f>
        <v/>
      </c>
      <c r="D24" s="50"/>
      <c r="E24" s="54" t="str">
        <f>IF(D24="","",IF(D24=0,"",(D24/D$6/$A$11)))</f>
        <v/>
      </c>
      <c r="F24" s="50"/>
      <c r="G24" s="54" t="str">
        <f>IF(F24="","",IF(F24=0,"",(F24/F$6/$A$11)))</f>
        <v/>
      </c>
      <c r="H24" s="50"/>
      <c r="I24" s="54" t="str">
        <f>IF(H24="","",IF(H24=0,"",(H24/H$6/$A$11)))</f>
        <v/>
      </c>
    </row>
    <row r="25" spans="1:9" s="10" customFormat="1" ht="25.15" customHeight="1" x14ac:dyDescent="0.2">
      <c r="A25" s="65" t="s">
        <v>117</v>
      </c>
      <c r="B25" s="62">
        <f>SUM(B18:B24)</f>
        <v>0</v>
      </c>
      <c r="C25" s="44" t="str">
        <f>IF(B25="","",IF(B25=0,"",(B25/B$6/$A$11)))</f>
        <v/>
      </c>
      <c r="D25" s="62">
        <f>SUM(D18:D24)</f>
        <v>0</v>
      </c>
      <c r="E25" s="44" t="str">
        <f>IF(D25="","",IF(D25=0,"",(D25/D$6/$A$11)))</f>
        <v/>
      </c>
      <c r="F25" s="62">
        <f>SUM(F18:F24)</f>
        <v>0</v>
      </c>
      <c r="G25" s="44" t="str">
        <f>IF(F25="","",IF(F25=0,"",(F25/F$6/$A$11)))</f>
        <v/>
      </c>
      <c r="H25" s="62">
        <f>SUM(H18:H24)</f>
        <v>0</v>
      </c>
      <c r="I25" s="44" t="str">
        <f>IF(H25="","",IF(H25=0,"",(H25/H$6/$A$11)))</f>
        <v/>
      </c>
    </row>
    <row r="26" spans="1:9" s="10" customFormat="1" ht="25.15" customHeight="1" x14ac:dyDescent="0.2">
      <c r="A26" s="283" t="s">
        <v>14</v>
      </c>
      <c r="B26" s="41"/>
      <c r="C26" s="64"/>
      <c r="D26" s="41"/>
      <c r="E26" s="64"/>
      <c r="F26" s="41"/>
      <c r="G26" s="64"/>
      <c r="H26" s="41"/>
      <c r="I26" s="64"/>
    </row>
    <row r="27" spans="1:9" s="10" customFormat="1" ht="25.15" customHeight="1" x14ac:dyDescent="0.2">
      <c r="A27" s="208" t="s">
        <v>190</v>
      </c>
      <c r="B27" s="53"/>
      <c r="C27" s="54" t="str">
        <f t="shared" ref="C27:C46" si="0">IF(B27="","",IF(B27=0,"",(B27/B$6/$A$11)))</f>
        <v/>
      </c>
      <c r="D27" s="53"/>
      <c r="E27" s="54" t="str">
        <f t="shared" ref="E27:E46" si="1">IF(D27="","",IF(D27=0,"",(D27/D$6/$A$11)))</f>
        <v/>
      </c>
      <c r="F27" s="53"/>
      <c r="G27" s="54" t="str">
        <f t="shared" ref="G27:G46" si="2">IF(F27="","",IF(F27=0,"",(F27/F$6/$A$11)))</f>
        <v/>
      </c>
      <c r="H27" s="53"/>
      <c r="I27" s="54" t="str">
        <f t="shared" ref="I27:I46" si="3">IF(H27="","",IF(H27=0,"",(H27/H$6/$A$11)))</f>
        <v/>
      </c>
    </row>
    <row r="28" spans="1:9" s="10" customFormat="1" ht="25.15" customHeight="1" x14ac:dyDescent="0.2">
      <c r="A28" s="208" t="s">
        <v>18</v>
      </c>
      <c r="B28" s="53"/>
      <c r="C28" s="54" t="str">
        <f t="shared" si="0"/>
        <v/>
      </c>
      <c r="D28" s="53"/>
      <c r="E28" s="54" t="str">
        <f t="shared" si="1"/>
        <v/>
      </c>
      <c r="F28" s="53"/>
      <c r="G28" s="54" t="str">
        <f t="shared" si="2"/>
        <v/>
      </c>
      <c r="H28" s="53"/>
      <c r="I28" s="54" t="str">
        <f t="shared" si="3"/>
        <v/>
      </c>
    </row>
    <row r="29" spans="1:9" s="10" customFormat="1" ht="25.15" customHeight="1" x14ac:dyDescent="0.2">
      <c r="A29" s="208" t="s">
        <v>1</v>
      </c>
      <c r="B29" s="53"/>
      <c r="C29" s="54" t="str">
        <f t="shared" si="0"/>
        <v/>
      </c>
      <c r="D29" s="53"/>
      <c r="E29" s="54" t="str">
        <f t="shared" si="1"/>
        <v/>
      </c>
      <c r="F29" s="53"/>
      <c r="G29" s="54" t="str">
        <f t="shared" si="2"/>
        <v/>
      </c>
      <c r="H29" s="53"/>
      <c r="I29" s="54" t="str">
        <f t="shared" si="3"/>
        <v/>
      </c>
    </row>
    <row r="30" spans="1:9" s="10" customFormat="1" ht="25.15" customHeight="1" x14ac:dyDescent="0.2">
      <c r="A30" s="208" t="s">
        <v>2</v>
      </c>
      <c r="B30" s="53"/>
      <c r="C30" s="54" t="str">
        <f t="shared" si="0"/>
        <v/>
      </c>
      <c r="D30" s="53"/>
      <c r="E30" s="54" t="str">
        <f t="shared" si="1"/>
        <v/>
      </c>
      <c r="F30" s="53"/>
      <c r="G30" s="54" t="str">
        <f t="shared" si="2"/>
        <v/>
      </c>
      <c r="H30" s="53"/>
      <c r="I30" s="54" t="str">
        <f t="shared" si="3"/>
        <v/>
      </c>
    </row>
    <row r="31" spans="1:9" s="10" customFormat="1" ht="25.15" customHeight="1" x14ac:dyDescent="0.2">
      <c r="A31" s="208" t="s">
        <v>3</v>
      </c>
      <c r="B31" s="53"/>
      <c r="C31" s="54" t="str">
        <f t="shared" si="0"/>
        <v/>
      </c>
      <c r="D31" s="53"/>
      <c r="E31" s="54" t="str">
        <f t="shared" si="1"/>
        <v/>
      </c>
      <c r="F31" s="53"/>
      <c r="G31" s="54" t="str">
        <f t="shared" si="2"/>
        <v/>
      </c>
      <c r="H31" s="53"/>
      <c r="I31" s="54" t="str">
        <f t="shared" si="3"/>
        <v/>
      </c>
    </row>
    <row r="32" spans="1:9" s="10" customFormat="1" ht="25.15" customHeight="1" x14ac:dyDescent="0.2">
      <c r="A32" s="208" t="s">
        <v>4</v>
      </c>
      <c r="B32" s="53"/>
      <c r="C32" s="54" t="str">
        <f t="shared" si="0"/>
        <v/>
      </c>
      <c r="D32" s="53"/>
      <c r="E32" s="54" t="str">
        <f t="shared" si="1"/>
        <v/>
      </c>
      <c r="F32" s="53"/>
      <c r="G32" s="54" t="str">
        <f t="shared" si="2"/>
        <v/>
      </c>
      <c r="H32" s="53"/>
      <c r="I32" s="54" t="str">
        <f t="shared" si="3"/>
        <v/>
      </c>
    </row>
    <row r="33" spans="1:9" s="10" customFormat="1" ht="25.15" customHeight="1" x14ac:dyDescent="0.2">
      <c r="A33" s="208" t="s">
        <v>5</v>
      </c>
      <c r="B33" s="53"/>
      <c r="C33" s="54" t="str">
        <f t="shared" si="0"/>
        <v/>
      </c>
      <c r="D33" s="53"/>
      <c r="E33" s="54" t="str">
        <f t="shared" si="1"/>
        <v/>
      </c>
      <c r="F33" s="53"/>
      <c r="G33" s="54" t="str">
        <f t="shared" si="2"/>
        <v/>
      </c>
      <c r="H33" s="53"/>
      <c r="I33" s="54" t="str">
        <f t="shared" si="3"/>
        <v/>
      </c>
    </row>
    <row r="34" spans="1:9" s="10" customFormat="1" ht="25.15" customHeight="1" x14ac:dyDescent="0.2">
      <c r="A34" s="208" t="s">
        <v>6</v>
      </c>
      <c r="B34" s="53"/>
      <c r="C34" s="54" t="str">
        <f t="shared" si="0"/>
        <v/>
      </c>
      <c r="D34" s="53"/>
      <c r="E34" s="54" t="str">
        <f t="shared" si="1"/>
        <v/>
      </c>
      <c r="F34" s="53"/>
      <c r="G34" s="54" t="str">
        <f t="shared" si="2"/>
        <v/>
      </c>
      <c r="H34" s="53"/>
      <c r="I34" s="54" t="str">
        <f t="shared" si="3"/>
        <v/>
      </c>
    </row>
    <row r="35" spans="1:9" s="10" customFormat="1" ht="25.15" customHeight="1" x14ac:dyDescent="0.2">
      <c r="A35" s="208" t="s">
        <v>7</v>
      </c>
      <c r="B35" s="53"/>
      <c r="C35" s="54" t="str">
        <f t="shared" si="0"/>
        <v/>
      </c>
      <c r="D35" s="53"/>
      <c r="E35" s="54" t="str">
        <f t="shared" si="1"/>
        <v/>
      </c>
      <c r="F35" s="53"/>
      <c r="G35" s="54" t="str">
        <f t="shared" si="2"/>
        <v/>
      </c>
      <c r="H35" s="53"/>
      <c r="I35" s="54" t="str">
        <f t="shared" si="3"/>
        <v/>
      </c>
    </row>
    <row r="36" spans="1:9" s="10" customFormat="1" ht="25.15" customHeight="1" x14ac:dyDescent="0.2">
      <c r="A36" s="208" t="s">
        <v>8</v>
      </c>
      <c r="B36" s="53"/>
      <c r="C36" s="54" t="str">
        <f t="shared" si="0"/>
        <v/>
      </c>
      <c r="D36" s="53"/>
      <c r="E36" s="54" t="str">
        <f t="shared" si="1"/>
        <v/>
      </c>
      <c r="F36" s="53"/>
      <c r="G36" s="54" t="str">
        <f t="shared" si="2"/>
        <v/>
      </c>
      <c r="H36" s="53"/>
      <c r="I36" s="54" t="str">
        <f t="shared" si="3"/>
        <v/>
      </c>
    </row>
    <row r="37" spans="1:9" s="10" customFormat="1" ht="25.15" customHeight="1" x14ac:dyDescent="0.2">
      <c r="A37" s="208" t="s">
        <v>9</v>
      </c>
      <c r="B37" s="53"/>
      <c r="C37" s="54" t="str">
        <f t="shared" si="0"/>
        <v/>
      </c>
      <c r="D37" s="53"/>
      <c r="E37" s="54" t="str">
        <f t="shared" si="1"/>
        <v/>
      </c>
      <c r="F37" s="53"/>
      <c r="G37" s="54" t="str">
        <f t="shared" si="2"/>
        <v/>
      </c>
      <c r="H37" s="53"/>
      <c r="I37" s="54" t="str">
        <f t="shared" si="3"/>
        <v/>
      </c>
    </row>
    <row r="38" spans="1:9" s="10" customFormat="1" ht="25.15" customHeight="1" x14ac:dyDescent="0.2">
      <c r="A38" s="208" t="s">
        <v>28</v>
      </c>
      <c r="B38" s="53"/>
      <c r="C38" s="54" t="str">
        <f t="shared" si="0"/>
        <v/>
      </c>
      <c r="D38" s="53"/>
      <c r="E38" s="54" t="str">
        <f t="shared" si="1"/>
        <v/>
      </c>
      <c r="F38" s="53"/>
      <c r="G38" s="54" t="str">
        <f t="shared" si="2"/>
        <v/>
      </c>
      <c r="H38" s="53"/>
      <c r="I38" s="54" t="str">
        <f t="shared" si="3"/>
        <v/>
      </c>
    </row>
    <row r="39" spans="1:9" s="10" customFormat="1" ht="25.15" customHeight="1" x14ac:dyDescent="0.2">
      <c r="A39" s="208" t="s">
        <v>10</v>
      </c>
      <c r="B39" s="53"/>
      <c r="C39" s="54" t="str">
        <f t="shared" si="0"/>
        <v/>
      </c>
      <c r="D39" s="53"/>
      <c r="E39" s="54" t="str">
        <f t="shared" si="1"/>
        <v/>
      </c>
      <c r="F39" s="53"/>
      <c r="G39" s="54" t="str">
        <f t="shared" si="2"/>
        <v/>
      </c>
      <c r="H39" s="53"/>
      <c r="I39" s="54" t="str">
        <f t="shared" si="3"/>
        <v/>
      </c>
    </row>
    <row r="40" spans="1:9" s="10" customFormat="1" ht="25.15" customHeight="1" x14ac:dyDescent="0.2">
      <c r="A40" s="208" t="s">
        <v>19</v>
      </c>
      <c r="B40" s="53"/>
      <c r="C40" s="54" t="str">
        <f t="shared" si="0"/>
        <v/>
      </c>
      <c r="D40" s="53"/>
      <c r="E40" s="54" t="str">
        <f t="shared" si="1"/>
        <v/>
      </c>
      <c r="F40" s="53"/>
      <c r="G40" s="54" t="str">
        <f t="shared" si="2"/>
        <v/>
      </c>
      <c r="H40" s="53"/>
      <c r="I40" s="54" t="str">
        <f t="shared" si="3"/>
        <v/>
      </c>
    </row>
    <row r="41" spans="1:9" s="10" customFormat="1" ht="25.15" customHeight="1" x14ac:dyDescent="0.2">
      <c r="A41" s="208" t="s">
        <v>191</v>
      </c>
      <c r="B41" s="53"/>
      <c r="C41" s="54" t="str">
        <f t="shared" si="0"/>
        <v/>
      </c>
      <c r="D41" s="53"/>
      <c r="E41" s="54" t="str">
        <f t="shared" si="1"/>
        <v/>
      </c>
      <c r="F41" s="53"/>
      <c r="G41" s="54" t="str">
        <f t="shared" si="2"/>
        <v/>
      </c>
      <c r="H41" s="53"/>
      <c r="I41" s="54" t="str">
        <f t="shared" si="3"/>
        <v/>
      </c>
    </row>
    <row r="42" spans="1:9" s="10" customFormat="1" ht="30.6" customHeight="1" x14ac:dyDescent="0.2">
      <c r="A42" s="208" t="s">
        <v>26</v>
      </c>
      <c r="B42" s="53"/>
      <c r="C42" s="54" t="str">
        <f t="shared" si="0"/>
        <v/>
      </c>
      <c r="D42" s="53"/>
      <c r="E42" s="54" t="str">
        <f t="shared" si="1"/>
        <v/>
      </c>
      <c r="F42" s="53"/>
      <c r="G42" s="54" t="str">
        <f t="shared" si="2"/>
        <v/>
      </c>
      <c r="H42" s="53"/>
      <c r="I42" s="54" t="str">
        <f t="shared" si="3"/>
        <v/>
      </c>
    </row>
    <row r="43" spans="1:9" s="12" customFormat="1" ht="25.15" customHeight="1" x14ac:dyDescent="0.2">
      <c r="A43" s="208" t="s">
        <v>33</v>
      </c>
      <c r="B43" s="53"/>
      <c r="C43" s="54" t="str">
        <f t="shared" si="0"/>
        <v/>
      </c>
      <c r="D43" s="53"/>
      <c r="E43" s="54" t="str">
        <f t="shared" si="1"/>
        <v/>
      </c>
      <c r="F43" s="53"/>
      <c r="G43" s="54" t="str">
        <f t="shared" si="2"/>
        <v/>
      </c>
      <c r="H43" s="53"/>
      <c r="I43" s="54" t="str">
        <f t="shared" si="3"/>
        <v/>
      </c>
    </row>
    <row r="44" spans="1:9" ht="29.45" customHeight="1" x14ac:dyDescent="0.2">
      <c r="A44" s="278" t="s">
        <v>12</v>
      </c>
      <c r="B44" s="53"/>
      <c r="C44" s="54" t="str">
        <f t="shared" si="0"/>
        <v/>
      </c>
      <c r="D44" s="55"/>
      <c r="E44" s="54" t="str">
        <f t="shared" si="1"/>
        <v/>
      </c>
      <c r="F44" s="55"/>
      <c r="G44" s="54" t="str">
        <f t="shared" si="2"/>
        <v/>
      </c>
      <c r="H44" s="55"/>
      <c r="I44" s="54" t="str">
        <f t="shared" si="3"/>
        <v/>
      </c>
    </row>
    <row r="45" spans="1:9" s="10" customFormat="1" ht="22.9" customHeight="1" x14ac:dyDescent="0.2">
      <c r="A45" s="282"/>
      <c r="B45" s="79"/>
      <c r="C45" s="44" t="str">
        <f t="shared" si="0"/>
        <v/>
      </c>
      <c r="D45" s="79"/>
      <c r="E45" s="44" t="str">
        <f t="shared" si="1"/>
        <v/>
      </c>
      <c r="F45" s="79"/>
      <c r="G45" s="44" t="str">
        <f t="shared" si="2"/>
        <v/>
      </c>
      <c r="H45" s="79"/>
      <c r="I45" s="44" t="str">
        <f t="shared" si="3"/>
        <v/>
      </c>
    </row>
    <row r="46" spans="1:9" s="10" customFormat="1" ht="25.15" customHeight="1" x14ac:dyDescent="0.2">
      <c r="A46" s="65" t="s">
        <v>119</v>
      </c>
      <c r="B46" s="281">
        <f>SUM(B27:B45)</f>
        <v>0</v>
      </c>
      <c r="C46" s="51" t="str">
        <f t="shared" si="0"/>
        <v/>
      </c>
      <c r="D46" s="281">
        <f>SUM(D27:D45)</f>
        <v>0</v>
      </c>
      <c r="E46" s="51" t="str">
        <f t="shared" si="1"/>
        <v/>
      </c>
      <c r="F46" s="281">
        <f>SUM(F27:F45)</f>
        <v>0</v>
      </c>
      <c r="G46" s="51" t="str">
        <f t="shared" si="2"/>
        <v/>
      </c>
      <c r="H46" s="281">
        <f>SUM(H27:H45)</f>
        <v>0</v>
      </c>
      <c r="I46" s="51" t="str">
        <f t="shared" si="3"/>
        <v/>
      </c>
    </row>
    <row r="47" spans="1:9" ht="48.6" customHeight="1" x14ac:dyDescent="0.2">
      <c r="A47" s="67" t="s">
        <v>31</v>
      </c>
      <c r="C47" s="64"/>
      <c r="D47" s="41"/>
      <c r="E47" s="64"/>
      <c r="F47" s="41"/>
      <c r="G47" s="64"/>
      <c r="H47" s="41"/>
      <c r="I47" s="64"/>
    </row>
    <row r="48" spans="1:9" s="10" customFormat="1" ht="25.15" customHeight="1" x14ac:dyDescent="0.2">
      <c r="A48" s="279" t="s">
        <v>16</v>
      </c>
      <c r="B48" s="53"/>
      <c r="C48" s="54" t="str">
        <f>IF(B48="","",IF(B48=0,"",(B48/B$6/$A$11)))</f>
        <v/>
      </c>
      <c r="D48" s="53"/>
      <c r="E48" s="54" t="str">
        <f>IF(D48="","",IF(D48=0,"",(D48/D$6/$A$11)))</f>
        <v/>
      </c>
      <c r="F48" s="53"/>
      <c r="G48" s="54" t="str">
        <f>IF(F48="","",IF(F48=0,"",(F48/F$6/$A$11)))</f>
        <v/>
      </c>
      <c r="H48" s="53"/>
      <c r="I48" s="54" t="str">
        <f>IF(H48="","",IF(H48=0,"",(H48/H$6/$A$11)))</f>
        <v/>
      </c>
    </row>
    <row r="49" spans="1:9" s="10" customFormat="1" ht="30.6" customHeight="1" x14ac:dyDescent="0.2">
      <c r="A49" s="65" t="s">
        <v>120</v>
      </c>
      <c r="B49" s="68">
        <f>SUM(B48:B48)</f>
        <v>0</v>
      </c>
      <c r="C49" s="44" t="str">
        <f>IF(B49="","",IF(B49=0,"",(B49/B$6/$A$11)))</f>
        <v/>
      </c>
      <c r="D49" s="68">
        <f>SUM(D48:D48)</f>
        <v>0</v>
      </c>
      <c r="E49" s="44" t="str">
        <f>IF(D49="","",IF(D49=0,"",(D49/D$6/$A$11)))</f>
        <v/>
      </c>
      <c r="F49" s="68">
        <f>SUM(F48:F48)</f>
        <v>0</v>
      </c>
      <c r="G49" s="44" t="str">
        <f>IF(F49="","",IF(F49=0,"",(F49/F$6/$A$11)))</f>
        <v/>
      </c>
      <c r="H49" s="68">
        <f>SUM(H48:H48)</f>
        <v>0</v>
      </c>
      <c r="I49" s="44" t="str">
        <f>IF(H49="","",IF(H49=0,"",(H49/H$6/$A$11)))</f>
        <v/>
      </c>
    </row>
    <row r="50" spans="1:9" s="10" customFormat="1" ht="25.15" customHeight="1" x14ac:dyDescent="0.2">
      <c r="A50" s="67" t="s">
        <v>17</v>
      </c>
      <c r="B50" s="69"/>
      <c r="C50" s="64"/>
      <c r="D50" s="69"/>
      <c r="E50" s="64"/>
      <c r="F50" s="69"/>
      <c r="G50" s="64"/>
      <c r="H50" s="69"/>
      <c r="I50" s="64"/>
    </row>
    <row r="51" spans="1:9" s="10" customFormat="1" ht="25.15" customHeight="1" x14ac:dyDescent="0.2">
      <c r="A51" s="208" t="s">
        <v>192</v>
      </c>
      <c r="B51" s="53"/>
      <c r="C51" s="54" t="str">
        <f t="shared" ref="C51:C62" si="4">IF(B51="","",IF(B51=0,"",(B51/B$6/$A$11)))</f>
        <v/>
      </c>
      <c r="D51" s="53"/>
      <c r="E51" s="54" t="str">
        <f t="shared" ref="E51:E62" si="5">IF(D51="","",IF(D51=0,"",(D51/D$6/$A$11)))</f>
        <v/>
      </c>
      <c r="F51" s="53"/>
      <c r="G51" s="54" t="str">
        <f t="shared" ref="G51:G62" si="6">IF(F51="","",IF(F51=0,"",(F51/F$6/$A$11)))</f>
        <v/>
      </c>
      <c r="H51" s="53"/>
      <c r="I51" s="54" t="str">
        <f t="shared" ref="I51:I62" si="7">IF(H51="","",IF(H51=0,"",(H51/H$6/$A$11)))</f>
        <v/>
      </c>
    </row>
    <row r="52" spans="1:9" s="10" customFormat="1" ht="31.15" customHeight="1" x14ac:dyDescent="0.2">
      <c r="A52" s="208" t="s">
        <v>35</v>
      </c>
      <c r="B52" s="53"/>
      <c r="C52" s="54" t="str">
        <f t="shared" si="4"/>
        <v/>
      </c>
      <c r="D52" s="53"/>
      <c r="E52" s="54" t="str">
        <f t="shared" si="5"/>
        <v/>
      </c>
      <c r="F52" s="53"/>
      <c r="G52" s="54" t="str">
        <f t="shared" si="6"/>
        <v/>
      </c>
      <c r="H52" s="53"/>
      <c r="I52" s="54" t="str">
        <f t="shared" si="7"/>
        <v/>
      </c>
    </row>
    <row r="53" spans="1:9" s="10" customFormat="1" ht="28.15" customHeight="1" x14ac:dyDescent="0.2">
      <c r="A53" s="274" t="s">
        <v>29</v>
      </c>
      <c r="B53" s="53"/>
      <c r="C53" s="54" t="str">
        <f t="shared" si="4"/>
        <v/>
      </c>
      <c r="D53" s="53"/>
      <c r="E53" s="54" t="str">
        <f t="shared" si="5"/>
        <v/>
      </c>
      <c r="F53" s="53"/>
      <c r="G53" s="54" t="str">
        <f t="shared" si="6"/>
        <v/>
      </c>
      <c r="H53" s="53"/>
      <c r="I53" s="54" t="str">
        <f t="shared" si="7"/>
        <v/>
      </c>
    </row>
    <row r="54" spans="1:9" s="10" customFormat="1" ht="25.15" customHeight="1" x14ac:dyDescent="0.2">
      <c r="A54" s="208" t="s">
        <v>30</v>
      </c>
      <c r="B54" s="53"/>
      <c r="C54" s="54" t="str">
        <f t="shared" si="4"/>
        <v/>
      </c>
      <c r="D54" s="55"/>
      <c r="E54" s="54" t="str">
        <f t="shared" si="5"/>
        <v/>
      </c>
      <c r="F54" s="55"/>
      <c r="G54" s="54" t="str">
        <f t="shared" si="6"/>
        <v/>
      </c>
      <c r="H54" s="55"/>
      <c r="I54" s="54" t="str">
        <f t="shared" si="7"/>
        <v/>
      </c>
    </row>
    <row r="55" spans="1:9" s="10" customFormat="1" ht="27.4" customHeight="1" x14ac:dyDescent="0.2">
      <c r="A55" s="274" t="s">
        <v>34</v>
      </c>
      <c r="B55" s="53"/>
      <c r="C55" s="54" t="str">
        <f t="shared" si="4"/>
        <v/>
      </c>
      <c r="D55" s="79"/>
      <c r="E55" s="54" t="str">
        <f t="shared" si="5"/>
        <v/>
      </c>
      <c r="F55" s="79"/>
      <c r="G55" s="54" t="str">
        <f t="shared" si="6"/>
        <v/>
      </c>
      <c r="H55" s="79"/>
      <c r="I55" s="54" t="str">
        <f t="shared" si="7"/>
        <v/>
      </c>
    </row>
    <row r="56" spans="1:9" s="10" customFormat="1" ht="40.9" customHeight="1" x14ac:dyDescent="0.2">
      <c r="A56" s="275" t="s">
        <v>361</v>
      </c>
      <c r="B56" s="53"/>
      <c r="C56" s="54" t="str">
        <f t="shared" si="4"/>
        <v/>
      </c>
      <c r="D56" s="79"/>
      <c r="E56" s="54" t="str">
        <f t="shared" si="5"/>
        <v/>
      </c>
      <c r="F56" s="79"/>
      <c r="G56" s="54" t="str">
        <f t="shared" si="6"/>
        <v/>
      </c>
      <c r="H56" s="79"/>
      <c r="I56" s="54" t="str">
        <f t="shared" si="7"/>
        <v/>
      </c>
    </row>
    <row r="57" spans="1:9" s="12" customFormat="1" ht="25.5" customHeight="1" x14ac:dyDescent="0.2">
      <c r="A57" s="276" t="s">
        <v>25</v>
      </c>
      <c r="B57" s="53"/>
      <c r="C57" s="54" t="str">
        <f t="shared" si="4"/>
        <v/>
      </c>
      <c r="D57" s="55"/>
      <c r="E57" s="54" t="str">
        <f t="shared" si="5"/>
        <v/>
      </c>
      <c r="F57" s="280"/>
      <c r="G57" s="54" t="str">
        <f t="shared" si="6"/>
        <v/>
      </c>
      <c r="H57" s="55"/>
      <c r="I57" s="54" t="str">
        <f t="shared" si="7"/>
        <v/>
      </c>
    </row>
    <row r="58" spans="1:9" s="10" customFormat="1" ht="13.9" customHeight="1" x14ac:dyDescent="0.2">
      <c r="A58" s="206"/>
      <c r="B58" s="79"/>
      <c r="C58" s="54" t="str">
        <f t="shared" si="4"/>
        <v/>
      </c>
      <c r="D58" s="79"/>
      <c r="E58" s="54" t="str">
        <f t="shared" si="5"/>
        <v/>
      </c>
      <c r="F58" s="79"/>
      <c r="G58" s="54" t="str">
        <f t="shared" si="6"/>
        <v/>
      </c>
      <c r="H58" s="79"/>
      <c r="I58" s="54" t="str">
        <f t="shared" si="7"/>
        <v/>
      </c>
    </row>
    <row r="59" spans="1:9" s="10" customFormat="1" ht="25.5" customHeight="1" thickBot="1" x14ac:dyDescent="0.25">
      <c r="A59" s="72" t="s">
        <v>118</v>
      </c>
      <c r="B59" s="66">
        <f>SUM(B51:B58)</f>
        <v>0</v>
      </c>
      <c r="C59" s="74" t="str">
        <f t="shared" si="4"/>
        <v/>
      </c>
      <c r="D59" s="66">
        <f>SUM(D51:D58)</f>
        <v>0</v>
      </c>
      <c r="E59" s="74" t="str">
        <f t="shared" si="5"/>
        <v/>
      </c>
      <c r="F59" s="66">
        <f>SUM(F51:F58)</f>
        <v>0</v>
      </c>
      <c r="G59" s="54" t="str">
        <f t="shared" si="6"/>
        <v/>
      </c>
      <c r="H59" s="66">
        <f>SUM(H51:H58)</f>
        <v>0</v>
      </c>
      <c r="I59" s="74" t="str">
        <f t="shared" si="7"/>
        <v/>
      </c>
    </row>
    <row r="60" spans="1:9" s="10" customFormat="1" ht="37.9" customHeight="1" thickTop="1" x14ac:dyDescent="0.2">
      <c r="A60" s="285" t="s">
        <v>121</v>
      </c>
      <c r="B60" s="291">
        <f>B25-B46+B49-B59</f>
        <v>0</v>
      </c>
      <c r="C60" s="292" t="str">
        <f t="shared" si="4"/>
        <v/>
      </c>
      <c r="D60" s="291">
        <f>D25-D46+D49-D59</f>
        <v>0</v>
      </c>
      <c r="E60" s="292" t="str">
        <f t="shared" si="5"/>
        <v/>
      </c>
      <c r="F60" s="291">
        <f>F25-F46+F49-F59</f>
        <v>0</v>
      </c>
      <c r="G60" s="293" t="str">
        <f t="shared" si="6"/>
        <v/>
      </c>
      <c r="H60" s="291">
        <f>H25-H46+H49-H59</f>
        <v>0</v>
      </c>
      <c r="I60" s="292" t="str">
        <f t="shared" si="7"/>
        <v/>
      </c>
    </row>
    <row r="61" spans="1:9" s="17" customFormat="1" ht="37.9" customHeight="1" x14ac:dyDescent="0.2">
      <c r="A61" s="147" t="s">
        <v>122</v>
      </c>
      <c r="B61" s="11">
        <f>'Jälkilaskelma 2018'!B62</f>
        <v>0</v>
      </c>
      <c r="C61" s="151" t="str">
        <f t="shared" si="4"/>
        <v/>
      </c>
      <c r="D61" s="11">
        <f>'Jälkilaskelma 2018'!D62</f>
        <v>0</v>
      </c>
      <c r="E61" s="151" t="str">
        <f t="shared" si="5"/>
        <v/>
      </c>
      <c r="F61" s="11">
        <f>'Jälkilaskelma 2018'!F62</f>
        <v>0</v>
      </c>
      <c r="G61" s="151" t="str">
        <f t="shared" si="6"/>
        <v/>
      </c>
      <c r="H61" s="11">
        <f>'Jälkilaskelma 2018'!H62</f>
        <v>0</v>
      </c>
      <c r="I61" s="151" t="str">
        <f t="shared" si="7"/>
        <v/>
      </c>
    </row>
    <row r="62" spans="1:9" s="10" customFormat="1" ht="37.9" customHeight="1" x14ac:dyDescent="0.2">
      <c r="A62" s="148" t="s">
        <v>194</v>
      </c>
      <c r="B62" s="294">
        <f>B60+B61</f>
        <v>0</v>
      </c>
      <c r="C62" s="161" t="str">
        <f t="shared" si="4"/>
        <v/>
      </c>
      <c r="D62" s="294">
        <f>D60+D61</f>
        <v>0</v>
      </c>
      <c r="E62" s="161" t="str">
        <f t="shared" si="5"/>
        <v/>
      </c>
      <c r="F62" s="294">
        <f>F60+F61</f>
        <v>0</v>
      </c>
      <c r="G62" s="161" t="str">
        <f t="shared" si="6"/>
        <v/>
      </c>
      <c r="H62" s="294">
        <f>H60+H61</f>
        <v>0</v>
      </c>
      <c r="I62" s="161" t="str">
        <f t="shared" si="7"/>
        <v/>
      </c>
    </row>
    <row r="63" spans="1:9" s="10" customFormat="1" ht="45.6" customHeight="1" thickBot="1" x14ac:dyDescent="0.3">
      <c r="A63" s="75" t="s">
        <v>46</v>
      </c>
      <c r="B63" s="48"/>
      <c r="C63" s="76"/>
      <c r="D63" s="48"/>
      <c r="E63" s="76"/>
      <c r="F63" s="48"/>
      <c r="G63" s="76"/>
      <c r="H63" s="48"/>
      <c r="I63" s="76"/>
    </row>
    <row r="64" spans="1:9" s="10" customFormat="1" ht="25.15" customHeight="1" thickTop="1" x14ac:dyDescent="0.2">
      <c r="A64" s="276" t="s">
        <v>15</v>
      </c>
      <c r="B64" s="50"/>
      <c r="C64" s="54" t="str">
        <f>IF(B64="","",IF(B64=0,"",(B64/B$6/$A$11)))</f>
        <v/>
      </c>
      <c r="D64" s="50"/>
      <c r="E64" s="44" t="str">
        <f>IF(D64="","",IF(D64=0,"",(D64/D$6/$A$11)))</f>
        <v/>
      </c>
      <c r="F64" s="50"/>
      <c r="G64" s="54" t="str">
        <f>IF(F64="","",IF(F64=0,"",(F64/F$6/$A$11)))</f>
        <v/>
      </c>
      <c r="H64" s="50"/>
      <c r="I64" s="54" t="str">
        <f>IF(H64="","",IF(H64=0,"",(H64/H$6/$A$11)))</f>
        <v/>
      </c>
    </row>
    <row r="65" spans="1:9" s="10" customFormat="1" ht="25.15" customHeight="1" x14ac:dyDescent="0.2">
      <c r="A65" s="284" t="s">
        <v>16</v>
      </c>
      <c r="B65" s="53"/>
      <c r="C65" s="54" t="str">
        <f>IF(B65="","",IF(B65=0,"",(B65/B$6/$A$11)))</f>
        <v/>
      </c>
      <c r="D65" s="53"/>
      <c r="E65" s="54" t="str">
        <f>IF(D65="","",IF(D65=0,"",(D65/D$6/$A$11)))</f>
        <v/>
      </c>
      <c r="F65" s="53"/>
      <c r="G65" s="54" t="str">
        <f>IF(F65="","",IF(F65=0,"",(F65/F$6/$A$11)))</f>
        <v/>
      </c>
      <c r="H65" s="53"/>
      <c r="I65" s="54" t="str">
        <f>IF(H65="","",IF(H65=0,"",(H65/H$6/$A$11)))</f>
        <v/>
      </c>
    </row>
    <row r="66" spans="1:9" s="10" customFormat="1" ht="25.15" customHeight="1" x14ac:dyDescent="0.2">
      <c r="A66" s="65" t="s">
        <v>195</v>
      </c>
      <c r="B66" s="68">
        <f>SUM(B64:B65)</f>
        <v>0</v>
      </c>
      <c r="C66" s="44" t="str">
        <f>IF(B66="","",IF(B66=0,"",(B66/B$6/$A$11)))</f>
        <v/>
      </c>
      <c r="D66" s="68">
        <f>SUM(D64:D65)</f>
        <v>0</v>
      </c>
      <c r="E66" s="44" t="str">
        <f>IF(D66="","",IF(D66=0,"",(D66/D$6/$A$11)))</f>
        <v/>
      </c>
      <c r="F66" s="68">
        <f>SUM(F64:F65)</f>
        <v>0</v>
      </c>
      <c r="G66" s="44" t="str">
        <f>IF(F66="","",IF(F66=0,"",(F66/F$6/$A$11)))</f>
        <v/>
      </c>
      <c r="H66" s="68">
        <f>SUM(H64:H65)</f>
        <v>0</v>
      </c>
      <c r="I66" s="44" t="str">
        <f>IF(H66="","",IF(H66=0,"",(H66/H$6/$A$11)))</f>
        <v/>
      </c>
    </row>
    <row r="67" spans="1:9" ht="36.6" customHeight="1" x14ac:dyDescent="0.2">
      <c r="A67" s="67" t="s">
        <v>17</v>
      </c>
      <c r="B67" s="69"/>
      <c r="C67" s="64"/>
      <c r="D67" s="69"/>
      <c r="E67" s="64"/>
      <c r="F67" s="69"/>
      <c r="G67" s="64"/>
      <c r="H67" s="69"/>
      <c r="I67" s="64"/>
    </row>
    <row r="68" spans="1:9" s="10" customFormat="1" ht="25.15" customHeight="1" x14ac:dyDescent="0.2">
      <c r="A68" s="208" t="s">
        <v>192</v>
      </c>
      <c r="B68" s="53"/>
      <c r="C68" s="54" t="str">
        <f t="shared" ref="C68:C79" si="8">IF(B68="","",IF(B68=0,"",(B68/B$6/$A$11)))</f>
        <v/>
      </c>
      <c r="D68" s="53"/>
      <c r="E68" s="54" t="str">
        <f t="shared" ref="E68:E79" si="9">IF(D68="","",IF(D68=0,"",(D68/D$6/$A$11)))</f>
        <v/>
      </c>
      <c r="F68" s="53"/>
      <c r="G68" s="54" t="str">
        <f t="shared" ref="G68:G79" si="10">IF(F68="","",IF(F68=0,"",(F68/F$6/$A$11)))</f>
        <v/>
      </c>
      <c r="H68" s="53"/>
      <c r="I68" s="54" t="str">
        <f t="shared" ref="I68:I79" si="11">IF(H68="","",IF(H68=0,"",(H68/H$6/$A$11)))</f>
        <v/>
      </c>
    </row>
    <row r="69" spans="1:9" s="10" customFormat="1" ht="31.15" customHeight="1" x14ac:dyDescent="0.2">
      <c r="A69" s="208" t="s">
        <v>35</v>
      </c>
      <c r="B69" s="53"/>
      <c r="C69" s="44" t="str">
        <f t="shared" si="8"/>
        <v/>
      </c>
      <c r="D69" s="53"/>
      <c r="E69" s="54" t="str">
        <f t="shared" si="9"/>
        <v/>
      </c>
      <c r="F69" s="53"/>
      <c r="G69" s="54" t="str">
        <f t="shared" si="10"/>
        <v/>
      </c>
      <c r="H69" s="53"/>
      <c r="I69" s="54" t="str">
        <f t="shared" si="11"/>
        <v/>
      </c>
    </row>
    <row r="70" spans="1:9" s="10" customFormat="1" ht="25.15" customHeight="1" x14ac:dyDescent="0.2">
      <c r="A70" s="274" t="s">
        <v>29</v>
      </c>
      <c r="B70" s="53"/>
      <c r="C70" s="42" t="str">
        <f t="shared" si="8"/>
        <v/>
      </c>
      <c r="D70" s="53"/>
      <c r="E70" s="54" t="str">
        <f t="shared" si="9"/>
        <v/>
      </c>
      <c r="F70" s="53"/>
      <c r="G70" s="54" t="str">
        <f t="shared" si="10"/>
        <v/>
      </c>
      <c r="H70" s="53"/>
      <c r="I70" s="54" t="str">
        <f t="shared" si="11"/>
        <v/>
      </c>
    </row>
    <row r="71" spans="1:9" s="10" customFormat="1" ht="25.15" customHeight="1" x14ac:dyDescent="0.2">
      <c r="A71" s="208" t="s">
        <v>30</v>
      </c>
      <c r="B71" s="53"/>
      <c r="C71" s="54" t="str">
        <f t="shared" si="8"/>
        <v/>
      </c>
      <c r="D71" s="55"/>
      <c r="E71" s="54" t="str">
        <f t="shared" si="9"/>
        <v/>
      </c>
      <c r="F71" s="55"/>
      <c r="G71" s="54" t="str">
        <f t="shared" si="10"/>
        <v/>
      </c>
      <c r="H71" s="55"/>
      <c r="I71" s="54" t="str">
        <f t="shared" si="11"/>
        <v/>
      </c>
    </row>
    <row r="72" spans="1:9" s="10" customFormat="1" ht="33" customHeight="1" x14ac:dyDescent="0.2">
      <c r="A72" s="155" t="s">
        <v>34</v>
      </c>
      <c r="B72" s="53"/>
      <c r="C72" s="54" t="str">
        <f t="shared" si="8"/>
        <v/>
      </c>
      <c r="D72" s="79"/>
      <c r="E72" s="54" t="str">
        <f t="shared" si="9"/>
        <v/>
      </c>
      <c r="F72" s="79"/>
      <c r="G72" s="54" t="str">
        <f t="shared" si="10"/>
        <v/>
      </c>
      <c r="H72" s="79"/>
      <c r="I72" s="54" t="str">
        <f t="shared" si="11"/>
        <v/>
      </c>
    </row>
    <row r="73" spans="1:9" s="10" customFormat="1" ht="34.15" customHeight="1" x14ac:dyDescent="0.2">
      <c r="A73" s="275" t="s">
        <v>361</v>
      </c>
      <c r="B73" s="53"/>
      <c r="C73" s="54" t="str">
        <f t="shared" si="8"/>
        <v/>
      </c>
      <c r="D73" s="79"/>
      <c r="E73" s="54" t="str">
        <f t="shared" si="9"/>
        <v/>
      </c>
      <c r="F73" s="79"/>
      <c r="G73" s="54" t="str">
        <f t="shared" si="10"/>
        <v/>
      </c>
      <c r="H73" s="79"/>
      <c r="I73" s="54" t="str">
        <f t="shared" si="11"/>
        <v/>
      </c>
    </row>
    <row r="74" spans="1:9" s="10" customFormat="1" ht="25.15" customHeight="1" x14ac:dyDescent="0.2">
      <c r="A74" s="276" t="s">
        <v>25</v>
      </c>
      <c r="B74" s="53"/>
      <c r="C74" s="54" t="str">
        <f t="shared" si="8"/>
        <v/>
      </c>
      <c r="D74" s="53"/>
      <c r="E74" s="54" t="str">
        <f t="shared" si="9"/>
        <v/>
      </c>
      <c r="F74" s="53"/>
      <c r="G74" s="54" t="str">
        <f t="shared" si="10"/>
        <v/>
      </c>
      <c r="H74" s="53"/>
      <c r="I74" s="54" t="str">
        <f t="shared" si="11"/>
        <v/>
      </c>
    </row>
    <row r="75" spans="1:9" s="10" customFormat="1" ht="13.9" customHeight="1" x14ac:dyDescent="0.2">
      <c r="A75" s="207"/>
      <c r="B75" s="79"/>
      <c r="C75" s="54" t="str">
        <f t="shared" si="8"/>
        <v/>
      </c>
      <c r="D75" s="79"/>
      <c r="E75" s="54" t="str">
        <f t="shared" si="9"/>
        <v/>
      </c>
      <c r="F75" s="79"/>
      <c r="G75" s="54" t="str">
        <f t="shared" si="10"/>
        <v/>
      </c>
      <c r="H75" s="79"/>
      <c r="I75" s="54" t="str">
        <f t="shared" si="11"/>
        <v/>
      </c>
    </row>
    <row r="76" spans="1:9" s="10" customFormat="1" ht="33.6" customHeight="1" thickBot="1" x14ac:dyDescent="0.25">
      <c r="A76" s="78" t="s">
        <v>118</v>
      </c>
      <c r="B76" s="66">
        <f>SUM(B68:B75)</f>
        <v>0</v>
      </c>
      <c r="C76" s="74" t="str">
        <f t="shared" si="8"/>
        <v/>
      </c>
      <c r="D76" s="66">
        <f>SUM(D68:D75)</f>
        <v>0</v>
      </c>
      <c r="E76" s="74" t="str">
        <f t="shared" si="9"/>
        <v/>
      </c>
      <c r="F76" s="73">
        <f>SUM(F68:F75)</f>
        <v>0</v>
      </c>
      <c r="G76" s="54" t="str">
        <f t="shared" si="10"/>
        <v/>
      </c>
      <c r="H76" s="73">
        <f>SUM(H68:H75)</f>
        <v>0</v>
      </c>
      <c r="I76" s="74" t="str">
        <f t="shared" si="11"/>
        <v/>
      </c>
    </row>
    <row r="77" spans="1:9" s="12" customFormat="1" ht="31.15" customHeight="1" thickTop="1" x14ac:dyDescent="0.2">
      <c r="A77" s="285" t="s">
        <v>196</v>
      </c>
      <c r="B77" s="136">
        <f>B66-B76</f>
        <v>0</v>
      </c>
      <c r="C77" s="42" t="str">
        <f t="shared" si="8"/>
        <v/>
      </c>
      <c r="D77" s="136">
        <f>D66-D76</f>
        <v>0</v>
      </c>
      <c r="E77" s="42" t="str">
        <f t="shared" si="9"/>
        <v/>
      </c>
      <c r="F77" s="136">
        <f>F66-F76</f>
        <v>0</v>
      </c>
      <c r="G77" s="236" t="str">
        <f t="shared" si="10"/>
        <v/>
      </c>
      <c r="H77" s="136">
        <f>H66-H76</f>
        <v>0</v>
      </c>
      <c r="I77" s="42" t="str">
        <f t="shared" si="11"/>
        <v/>
      </c>
    </row>
    <row r="78" spans="1:9" s="10" customFormat="1" ht="31.15" customHeight="1" x14ac:dyDescent="0.2">
      <c r="A78" s="286" t="s">
        <v>197</v>
      </c>
      <c r="B78" s="53">
        <f>'Jälkilaskelma 2018'!B79</f>
        <v>0</v>
      </c>
      <c r="C78" s="54" t="str">
        <f t="shared" si="8"/>
        <v/>
      </c>
      <c r="D78" s="53">
        <f>'Jälkilaskelma 2018'!D79</f>
        <v>0</v>
      </c>
      <c r="E78" s="54" t="str">
        <f t="shared" si="9"/>
        <v/>
      </c>
      <c r="F78" s="53">
        <f>'Jälkilaskelma 2018'!F79</f>
        <v>0</v>
      </c>
      <c r="G78" s="54" t="str">
        <f t="shared" si="10"/>
        <v/>
      </c>
      <c r="H78" s="53">
        <f>'Jälkilaskelma 2018'!H79</f>
        <v>0</v>
      </c>
      <c r="I78" s="54" t="str">
        <f t="shared" si="11"/>
        <v/>
      </c>
    </row>
    <row r="79" spans="1:9" s="10" customFormat="1" ht="31.15" customHeight="1" x14ac:dyDescent="0.2">
      <c r="A79" s="286" t="s">
        <v>198</v>
      </c>
      <c r="B79" s="137">
        <f>B77+B78</f>
        <v>0</v>
      </c>
      <c r="C79" s="44" t="str">
        <f t="shared" si="8"/>
        <v/>
      </c>
      <c r="D79" s="137">
        <f>D77+D78</f>
        <v>0</v>
      </c>
      <c r="E79" s="44" t="str">
        <f t="shared" si="9"/>
        <v/>
      </c>
      <c r="F79" s="137">
        <f>F77+F78</f>
        <v>0</v>
      </c>
      <c r="G79" s="44" t="str">
        <f t="shared" si="10"/>
        <v/>
      </c>
      <c r="H79" s="137">
        <f>H77+H78</f>
        <v>0</v>
      </c>
      <c r="I79" s="44" t="str">
        <f t="shared" si="11"/>
        <v/>
      </c>
    </row>
    <row r="80" spans="1:9" s="10" customFormat="1" ht="56.45" customHeight="1" thickBot="1" x14ac:dyDescent="0.3">
      <c r="A80" s="75" t="s">
        <v>44</v>
      </c>
      <c r="B80" s="48"/>
      <c r="C80" s="76"/>
      <c r="D80" s="48"/>
      <c r="E80" s="76"/>
      <c r="F80" s="48"/>
      <c r="G80" s="76"/>
      <c r="H80" s="48"/>
      <c r="I80" s="76"/>
    </row>
    <row r="81" spans="1:9" s="13" customFormat="1" ht="31.9" customHeight="1" thickTop="1" x14ac:dyDescent="0.2">
      <c r="A81" s="67" t="s">
        <v>22</v>
      </c>
      <c r="B81" s="41"/>
      <c r="C81" s="64"/>
      <c r="D81" s="41"/>
      <c r="E81" s="64"/>
      <c r="F81" s="41"/>
      <c r="G81" s="64"/>
      <c r="H81" s="41"/>
      <c r="I81" s="64"/>
    </row>
    <row r="82" spans="1:9" s="10" customFormat="1" ht="34.15" customHeight="1" x14ac:dyDescent="0.2">
      <c r="A82" s="145" t="s">
        <v>199</v>
      </c>
      <c r="B82" s="53"/>
      <c r="C82" s="54" t="str">
        <f>IF(B82="","",IF(B82=0,"",(B82/B$6/$A$11)))</f>
        <v/>
      </c>
      <c r="D82" s="53"/>
      <c r="E82" s="44" t="str">
        <f>IF(D82="","",IF(D82=0,"",(D82/D$6/$A$11)))</f>
        <v/>
      </c>
      <c r="F82" s="53"/>
      <c r="G82" s="54" t="str">
        <f>IF(F82="","",IF(F82=0,"",(F82/F$6/$A$11)))</f>
        <v/>
      </c>
      <c r="H82" s="53"/>
      <c r="I82" s="54" t="str">
        <f>IF(H82="","",IF(H82=0,"",(H82/H$6/$A$11)))</f>
        <v/>
      </c>
    </row>
    <row r="83" spans="1:9" s="10" customFormat="1" ht="36.4" customHeight="1" x14ac:dyDescent="0.2">
      <c r="A83" s="149" t="s">
        <v>27</v>
      </c>
      <c r="B83" s="79"/>
      <c r="C83" s="54" t="str">
        <f>IF(B83="","",IF(B83=0,"",(B83/B$6/$A$11)))</f>
        <v/>
      </c>
      <c r="D83" s="71"/>
      <c r="E83" s="54" t="str">
        <f>IF(D83="","",IF(D83=0,"",(D83/D$6/$A$11)))</f>
        <v/>
      </c>
      <c r="F83" s="71"/>
      <c r="G83" s="54" t="str">
        <f>IF(F83="","",IF(F83=0,"",(F83/F$6/$A$11)))</f>
        <v/>
      </c>
      <c r="H83" s="71"/>
      <c r="I83" s="54" t="str">
        <f>IF(H83="","",IF(H83=0,"",(H83/H$6/$A$11)))</f>
        <v/>
      </c>
    </row>
    <row r="84" spans="1:9" s="10" customFormat="1" ht="30.6" customHeight="1" x14ac:dyDescent="0.2">
      <c r="A84" s="139" t="s">
        <v>117</v>
      </c>
      <c r="B84" s="68">
        <f>SUM(B82:B83)</f>
        <v>0</v>
      </c>
      <c r="C84" s="44" t="str">
        <f>IF(B84="","",IF(B84=0,"",(B84/B$6/$A$11)))</f>
        <v/>
      </c>
      <c r="D84" s="68">
        <f>SUM(D82:D83)</f>
        <v>0</v>
      </c>
      <c r="E84" s="44" t="str">
        <f>IF(D84="","",IF(D84=0,"",(D84/D$6/$A$11)))</f>
        <v/>
      </c>
      <c r="F84" s="68">
        <f>SUM(F82:F83)</f>
        <v>0</v>
      </c>
      <c r="G84" s="44" t="str">
        <f>IF(F84="","",IF(F84=0,"",(F84/F$6/$A$11)))</f>
        <v/>
      </c>
      <c r="H84" s="68">
        <f>SUM(H82:H83)</f>
        <v>0</v>
      </c>
      <c r="I84" s="44" t="str">
        <f>IF(H84="","",IF(H84=0,"",(H84/H$6/$A$11)))</f>
        <v/>
      </c>
    </row>
    <row r="85" spans="1:9" s="10" customFormat="1" ht="32.450000000000003" customHeight="1" x14ac:dyDescent="0.2">
      <c r="A85" s="67" t="s">
        <v>23</v>
      </c>
      <c r="B85"/>
      <c r="C85"/>
      <c r="D85"/>
      <c r="E85"/>
      <c r="F85"/>
      <c r="G85"/>
      <c r="H85"/>
      <c r="I85"/>
    </row>
    <row r="86" spans="1:9" s="10" customFormat="1" ht="33" customHeight="1" x14ac:dyDescent="0.2">
      <c r="A86" s="150" t="s">
        <v>200</v>
      </c>
      <c r="B86" s="11"/>
      <c r="C86" s="54" t="str">
        <f t="shared" ref="C86:C94" si="12">IF(B86="","",IF(B86=0,"",(B86/B$6/$A$11)))</f>
        <v/>
      </c>
      <c r="D86" s="11"/>
      <c r="E86" s="54" t="str">
        <f t="shared" ref="E86:E94" si="13">IF(D86="","",IF(D86=0,"",(D86/D$6/$A$11)))</f>
        <v/>
      </c>
      <c r="F86" s="11"/>
      <c r="G86" s="54" t="str">
        <f t="shared" ref="G86:G94" si="14">IF(F86="","",IF(F86=0,"",(F86/F$6/$A$11)))</f>
        <v/>
      </c>
      <c r="H86" s="11"/>
      <c r="I86" s="54" t="str">
        <f t="shared" ref="I86:I94" si="15">IF(H86="","",IF(H86=0,"",(H86/H$6/$A$11)))</f>
        <v/>
      </c>
    </row>
    <row r="87" spans="1:9" s="10" customFormat="1" ht="33" customHeight="1" x14ac:dyDescent="0.2">
      <c r="A87" s="150" t="s">
        <v>201</v>
      </c>
      <c r="B87" s="11"/>
      <c r="C87" s="54" t="str">
        <f t="shared" si="12"/>
        <v/>
      </c>
      <c r="D87" s="53"/>
      <c r="E87" s="54" t="str">
        <f t="shared" si="13"/>
        <v/>
      </c>
      <c r="F87" s="53"/>
      <c r="G87" s="54" t="str">
        <f t="shared" si="14"/>
        <v/>
      </c>
      <c r="H87" s="53"/>
      <c r="I87" s="54" t="str">
        <f t="shared" si="15"/>
        <v/>
      </c>
    </row>
    <row r="88" spans="1:9" s="10" customFormat="1" ht="33" customHeight="1" x14ac:dyDescent="0.2">
      <c r="A88" s="152" t="s">
        <v>368</v>
      </c>
      <c r="B88" s="11"/>
      <c r="C88" s="54" t="str">
        <f t="shared" si="12"/>
        <v/>
      </c>
      <c r="D88" s="11"/>
      <c r="E88" s="54" t="str">
        <f t="shared" si="13"/>
        <v/>
      </c>
      <c r="F88" s="11"/>
      <c r="G88" s="54" t="str">
        <f t="shared" si="14"/>
        <v/>
      </c>
      <c r="H88" s="11"/>
      <c r="I88" s="54" t="str">
        <f t="shared" si="15"/>
        <v/>
      </c>
    </row>
    <row r="89" spans="1:9" s="10" customFormat="1" ht="33" customHeight="1" x14ac:dyDescent="0.2">
      <c r="A89" s="153" t="s">
        <v>202</v>
      </c>
      <c r="B89" s="11"/>
      <c r="C89" s="54" t="str">
        <f t="shared" si="12"/>
        <v/>
      </c>
      <c r="D89" s="154"/>
      <c r="E89" s="54" t="str">
        <f t="shared" si="13"/>
        <v/>
      </c>
      <c r="F89" s="154"/>
      <c r="G89" s="54" t="str">
        <f t="shared" si="14"/>
        <v/>
      </c>
      <c r="H89" s="154"/>
      <c r="I89" s="54" t="str">
        <f t="shared" si="15"/>
        <v/>
      </c>
    </row>
    <row r="90" spans="1:9" s="10" customFormat="1" ht="15.6" customHeight="1" x14ac:dyDescent="0.2">
      <c r="A90" s="155"/>
      <c r="B90" s="79"/>
      <c r="C90" s="54" t="str">
        <f t="shared" si="12"/>
        <v/>
      </c>
      <c r="D90" s="79"/>
      <c r="E90" s="54" t="str">
        <f t="shared" si="13"/>
        <v/>
      </c>
      <c r="F90" s="79"/>
      <c r="G90" s="54" t="str">
        <f t="shared" si="14"/>
        <v/>
      </c>
      <c r="H90" s="79"/>
      <c r="I90" s="54" t="str">
        <f t="shared" si="15"/>
        <v/>
      </c>
    </row>
    <row r="91" spans="1:9" s="10" customFormat="1" ht="32.450000000000003" customHeight="1" thickBot="1" x14ac:dyDescent="0.25">
      <c r="A91" s="78" t="s">
        <v>128</v>
      </c>
      <c r="B91" s="66">
        <f>SUM(B86:B90)</f>
        <v>0</v>
      </c>
      <c r="C91" s="74" t="str">
        <f t="shared" si="12"/>
        <v/>
      </c>
      <c r="D91" s="66">
        <f>SUM(D86:D90)</f>
        <v>0</v>
      </c>
      <c r="E91" s="74" t="str">
        <f t="shared" si="13"/>
        <v/>
      </c>
      <c r="F91" s="73">
        <f>SUM(F86:F90)</f>
        <v>0</v>
      </c>
      <c r="G91" s="54" t="str">
        <f t="shared" si="14"/>
        <v/>
      </c>
      <c r="H91" s="73">
        <f>SUM(H86:H90)</f>
        <v>0</v>
      </c>
      <c r="I91" s="74" t="str">
        <f t="shared" si="15"/>
        <v/>
      </c>
    </row>
    <row r="92" spans="1:9" s="10" customFormat="1" ht="37.15" customHeight="1" thickTop="1" x14ac:dyDescent="0.2">
      <c r="A92" s="156" t="s">
        <v>76</v>
      </c>
      <c r="B92" s="138">
        <f>B84-B91</f>
        <v>0</v>
      </c>
      <c r="C92" s="42" t="str">
        <f t="shared" si="12"/>
        <v/>
      </c>
      <c r="D92" s="138">
        <f>D84-D91</f>
        <v>0</v>
      </c>
      <c r="E92" s="42" t="str">
        <f t="shared" si="13"/>
        <v/>
      </c>
      <c r="F92" s="138">
        <f>F84-F91</f>
        <v>0</v>
      </c>
      <c r="G92" s="236" t="str">
        <f t="shared" si="14"/>
        <v/>
      </c>
      <c r="H92" s="138">
        <f>H84-H91</f>
        <v>0</v>
      </c>
      <c r="I92" s="42" t="str">
        <f t="shared" si="15"/>
        <v/>
      </c>
    </row>
    <row r="93" spans="1:9" s="10" customFormat="1" ht="37.15" customHeight="1" x14ac:dyDescent="0.2">
      <c r="A93" s="157" t="s">
        <v>360</v>
      </c>
      <c r="B93" s="53">
        <f>'Jälkilaskelma 2018'!B94</f>
        <v>0</v>
      </c>
      <c r="C93" s="54" t="str">
        <f t="shared" si="12"/>
        <v/>
      </c>
      <c r="D93" s="53">
        <f>'Jälkilaskelma 2018'!D94</f>
        <v>0</v>
      </c>
      <c r="E93" s="54" t="str">
        <f t="shared" si="13"/>
        <v/>
      </c>
      <c r="F93" s="53">
        <f>'Jälkilaskelma 2018'!F94</f>
        <v>0</v>
      </c>
      <c r="G93" s="54" t="str">
        <f t="shared" si="14"/>
        <v/>
      </c>
      <c r="H93" s="53">
        <f>'Jälkilaskelma 2018'!H94</f>
        <v>0</v>
      </c>
      <c r="I93" s="54" t="str">
        <f t="shared" si="15"/>
        <v/>
      </c>
    </row>
    <row r="94" spans="1:9" s="10" customFormat="1" ht="37.15" customHeight="1" x14ac:dyDescent="0.2">
      <c r="A94" s="158" t="s">
        <v>203</v>
      </c>
      <c r="B94" s="137">
        <f>B92+B93</f>
        <v>0</v>
      </c>
      <c r="C94" s="44" t="str">
        <f t="shared" si="12"/>
        <v/>
      </c>
      <c r="D94" s="137">
        <f>D92+D93</f>
        <v>0</v>
      </c>
      <c r="E94" s="54" t="str">
        <f t="shared" si="13"/>
        <v/>
      </c>
      <c r="F94" s="137">
        <f>F92+F93</f>
        <v>0</v>
      </c>
      <c r="G94" s="54" t="str">
        <f t="shared" si="14"/>
        <v/>
      </c>
      <c r="H94" s="137">
        <f>H92+H93</f>
        <v>0</v>
      </c>
      <c r="I94" s="54" t="str">
        <f t="shared" si="15"/>
        <v/>
      </c>
    </row>
    <row r="95" spans="1:9" s="10" customFormat="1" ht="78" customHeight="1" thickBot="1" x14ac:dyDescent="0.3">
      <c r="A95" s="200" t="s">
        <v>109</v>
      </c>
      <c r="B95" s="201"/>
      <c r="C95" s="201"/>
      <c r="D95" s="201"/>
      <c r="E95" s="196"/>
      <c r="F95" s="201"/>
      <c r="G95" s="196"/>
      <c r="H95" s="201"/>
      <c r="I95" s="196"/>
    </row>
    <row r="96" spans="1:9" s="10" customFormat="1" ht="38.450000000000003" customHeight="1" thickTop="1" x14ac:dyDescent="0.2">
      <c r="A96" s="287" t="s">
        <v>106</v>
      </c>
      <c r="B96" s="144">
        <f>'Jälkilaskelma 2018'!B103</f>
        <v>0</v>
      </c>
      <c r="C96" s="64"/>
      <c r="D96" s="144">
        <f>'Jälkilaskelma 2018'!D103</f>
        <v>0</v>
      </c>
      <c r="E96" s="237"/>
      <c r="F96" s="144">
        <f>'Jälkilaskelma 2018'!F103</f>
        <v>0</v>
      </c>
      <c r="G96" s="237"/>
      <c r="H96" s="144">
        <f>'Jälkilaskelma 2018'!H103</f>
        <v>0</v>
      </c>
      <c r="I96" s="64"/>
    </row>
    <row r="97" spans="1:9" s="436" customFormat="1" ht="45.6" customHeight="1" x14ac:dyDescent="0.2">
      <c r="A97" s="145" t="s">
        <v>416</v>
      </c>
      <c r="B97" s="79"/>
      <c r="C97" s="80"/>
      <c r="D97" s="79"/>
      <c r="E97" s="80"/>
      <c r="F97" s="79"/>
      <c r="G97" s="80"/>
      <c r="H97" s="79"/>
      <c r="I97" s="80"/>
    </row>
    <row r="98" spans="1:9" s="14" customFormat="1" ht="37.15" customHeight="1" x14ac:dyDescent="0.2">
      <c r="A98" s="52" t="s">
        <v>107</v>
      </c>
      <c r="B98" s="79"/>
      <c r="C98" s="80"/>
      <c r="D98" s="79"/>
      <c r="E98" s="80"/>
      <c r="F98" s="79"/>
      <c r="G98" s="80"/>
      <c r="H98" s="79"/>
      <c r="I98" s="80"/>
    </row>
    <row r="99" spans="1:9" s="14" customFormat="1" ht="36.6" customHeight="1" x14ac:dyDescent="0.2">
      <c r="A99" s="52" t="s">
        <v>108</v>
      </c>
      <c r="B99" s="81"/>
      <c r="C99" s="82"/>
      <c r="D99" s="81"/>
      <c r="E99" s="80"/>
      <c r="F99" s="81"/>
      <c r="G99" s="80"/>
      <c r="H99" s="81"/>
      <c r="I99" s="80"/>
    </row>
    <row r="100" spans="1:9" s="14" customFormat="1" ht="36.6" customHeight="1" x14ac:dyDescent="0.2">
      <c r="A100" s="52" t="s">
        <v>374</v>
      </c>
      <c r="B100" s="81"/>
      <c r="C100" s="82"/>
      <c r="D100" s="81"/>
      <c r="E100" s="80"/>
      <c r="F100" s="81"/>
      <c r="G100" s="80"/>
      <c r="H100" s="81"/>
      <c r="I100" s="80"/>
    </row>
    <row r="101" spans="1:9" s="14" customFormat="1" ht="49.9" customHeight="1" x14ac:dyDescent="0.2">
      <c r="A101" s="208" t="s">
        <v>204</v>
      </c>
      <c r="B101" s="79"/>
      <c r="C101" s="82"/>
      <c r="D101" s="79"/>
      <c r="E101" s="80"/>
      <c r="F101" s="79"/>
      <c r="G101" s="80"/>
      <c r="H101" s="79"/>
      <c r="I101" s="80"/>
    </row>
    <row r="102" spans="1:9" s="14" customFormat="1" ht="49.9" customHeight="1" thickBot="1" x14ac:dyDescent="0.25">
      <c r="A102" s="437" t="s">
        <v>417</v>
      </c>
      <c r="B102" s="83"/>
      <c r="C102" s="80"/>
      <c r="D102" s="83"/>
      <c r="E102" s="80"/>
      <c r="F102" s="83"/>
      <c r="G102" s="80"/>
      <c r="H102" s="83"/>
      <c r="I102" s="80"/>
    </row>
    <row r="103" spans="1:9" s="14" customFormat="1" ht="46.15" customHeight="1" thickTop="1" x14ac:dyDescent="0.2">
      <c r="A103" s="159" t="s">
        <v>205</v>
      </c>
      <c r="B103" s="136">
        <f>SUM(B96:B102)</f>
        <v>0</v>
      </c>
      <c r="C103" s="82"/>
      <c r="D103" s="136">
        <f>SUM(D96:D102)</f>
        <v>0</v>
      </c>
      <c r="E103" s="64"/>
      <c r="F103" s="136">
        <f>SUM(F96:F102)</f>
        <v>0</v>
      </c>
      <c r="G103" s="64"/>
      <c r="H103" s="136">
        <f>SUM(H96:H102)</f>
        <v>0</v>
      </c>
      <c r="I103" s="64"/>
    </row>
    <row r="104" spans="1:9" s="14" customFormat="1" ht="67.900000000000006" customHeight="1" thickBot="1" x14ac:dyDescent="0.3">
      <c r="A104" s="75" t="s">
        <v>275</v>
      </c>
      <c r="B104" s="198"/>
      <c r="C104" s="199"/>
      <c r="D104" s="198"/>
      <c r="E104" s="76"/>
      <c r="F104" s="198"/>
      <c r="G104" s="76"/>
      <c r="H104" s="198"/>
      <c r="I104" s="76"/>
    </row>
    <row r="105" spans="1:9" s="16" customFormat="1" ht="46.9" customHeight="1" thickTop="1" x14ac:dyDescent="0.2">
      <c r="A105" s="197" t="s">
        <v>206</v>
      </c>
      <c r="B105" s="168">
        <f>B62</f>
        <v>0</v>
      </c>
      <c r="C105" s="54" t="str">
        <f t="shared" ref="C105:C110" si="16">IF(B105="","",IF(B105=0,"",(B105/B$6/$A$11)))</f>
        <v/>
      </c>
      <c r="D105" s="168">
        <f>D62</f>
        <v>0</v>
      </c>
      <c r="E105" s="54" t="str">
        <f t="shared" ref="E105:E110" si="17">IF(D105="","",IF(D105=0,"",(D105/D$6/$A$11)))</f>
        <v/>
      </c>
      <c r="F105" s="168">
        <f>F62</f>
        <v>0</v>
      </c>
      <c r="G105" s="54" t="str">
        <f t="shared" ref="G105:G110" si="18">IF(F105="","",IF(F105=0,"",(F105/F$6/$A$11)))</f>
        <v/>
      </c>
      <c r="H105" s="168">
        <f>H62</f>
        <v>0</v>
      </c>
      <c r="I105" s="54" t="str">
        <f t="shared" ref="I105:I110" si="19">IF(H105="","",IF(H105=0,"",(H105/H$6/$A$11)))</f>
        <v/>
      </c>
    </row>
    <row r="106" spans="1:9" s="17" customFormat="1" ht="46.9" customHeight="1" thickBot="1" x14ac:dyDescent="0.25">
      <c r="A106" s="162" t="s">
        <v>207</v>
      </c>
      <c r="B106" s="151">
        <f>B79</f>
        <v>0</v>
      </c>
      <c r="C106" s="74" t="str">
        <f t="shared" si="16"/>
        <v/>
      </c>
      <c r="D106" s="151">
        <f>D79</f>
        <v>0</v>
      </c>
      <c r="E106" s="74" t="str">
        <f t="shared" si="17"/>
        <v/>
      </c>
      <c r="F106" s="151">
        <f>F79</f>
        <v>0</v>
      </c>
      <c r="G106" s="54" t="str">
        <f t="shared" si="18"/>
        <v/>
      </c>
      <c r="H106" s="151">
        <f>H79</f>
        <v>0</v>
      </c>
      <c r="I106" s="54" t="str">
        <f t="shared" si="19"/>
        <v/>
      </c>
    </row>
    <row r="107" spans="1:9" s="10" customFormat="1" ht="46.9" customHeight="1" thickTop="1" x14ac:dyDescent="0.2">
      <c r="A107" s="164" t="s">
        <v>345</v>
      </c>
      <c r="B107" s="165">
        <f>SUM(B105:B106)</f>
        <v>0</v>
      </c>
      <c r="C107" s="42" t="str">
        <f t="shared" si="16"/>
        <v/>
      </c>
      <c r="D107" s="165">
        <f>SUM(D105:D106)</f>
        <v>0</v>
      </c>
      <c r="E107" s="42" t="str">
        <f t="shared" si="17"/>
        <v/>
      </c>
      <c r="F107" s="165">
        <f>SUM(F105:F106)</f>
        <v>0</v>
      </c>
      <c r="G107" s="54" t="str">
        <f t="shared" si="18"/>
        <v/>
      </c>
      <c r="H107" s="165">
        <f>SUM(H105:H106)</f>
        <v>0</v>
      </c>
      <c r="I107" s="54" t="str">
        <f t="shared" si="19"/>
        <v/>
      </c>
    </row>
    <row r="108" spans="1:9" s="10" customFormat="1" ht="46.9" customHeight="1" x14ac:dyDescent="0.2">
      <c r="A108" s="160" t="s">
        <v>208</v>
      </c>
      <c r="B108" s="161">
        <f>B94</f>
        <v>0</v>
      </c>
      <c r="C108" s="54" t="str">
        <f t="shared" si="16"/>
        <v/>
      </c>
      <c r="D108" s="161">
        <f>D94</f>
        <v>0</v>
      </c>
      <c r="E108" s="54" t="str">
        <f t="shared" si="17"/>
        <v/>
      </c>
      <c r="F108" s="161">
        <f>F94</f>
        <v>0</v>
      </c>
      <c r="G108" s="54" t="str">
        <f t="shared" si="18"/>
        <v/>
      </c>
      <c r="H108" s="161">
        <f>H94</f>
        <v>0</v>
      </c>
      <c r="I108" s="54" t="str">
        <f t="shared" si="19"/>
        <v/>
      </c>
    </row>
    <row r="109" spans="1:9" s="10" customFormat="1" ht="46.9" customHeight="1" thickBot="1" x14ac:dyDescent="0.25">
      <c r="A109" s="166" t="s">
        <v>209</v>
      </c>
      <c r="B109" s="163">
        <f>B103</f>
        <v>0</v>
      </c>
      <c r="C109" s="74" t="str">
        <f t="shared" si="16"/>
        <v/>
      </c>
      <c r="D109" s="163">
        <f>D103</f>
        <v>0</v>
      </c>
      <c r="E109" s="74" t="str">
        <f t="shared" si="17"/>
        <v/>
      </c>
      <c r="F109" s="163">
        <f>F103</f>
        <v>0</v>
      </c>
      <c r="G109" s="54" t="str">
        <f t="shared" si="18"/>
        <v/>
      </c>
      <c r="H109" s="163">
        <f>H103</f>
        <v>0</v>
      </c>
      <c r="I109" s="74" t="str">
        <f t="shared" si="19"/>
        <v/>
      </c>
    </row>
    <row r="110" spans="1:9" s="10" customFormat="1" ht="46.9" customHeight="1" thickTop="1" x14ac:dyDescent="0.2">
      <c r="A110" s="164" t="s">
        <v>210</v>
      </c>
      <c r="B110" s="167">
        <f>B107+B108+B109</f>
        <v>0</v>
      </c>
      <c r="C110" s="51" t="str">
        <f t="shared" si="16"/>
        <v/>
      </c>
      <c r="D110" s="167">
        <f>D107+D108+D109</f>
        <v>0</v>
      </c>
      <c r="E110" s="51" t="str">
        <f t="shared" si="17"/>
        <v/>
      </c>
      <c r="F110" s="167">
        <f>F107+F108+F109</f>
        <v>0</v>
      </c>
      <c r="G110" s="236" t="str">
        <f t="shared" si="18"/>
        <v/>
      </c>
      <c r="H110" s="167">
        <f>H107+H108+H109</f>
        <v>0</v>
      </c>
      <c r="I110" s="236" t="str">
        <f t="shared" si="19"/>
        <v/>
      </c>
    </row>
    <row r="111" spans="1:9" s="15" customFormat="1" ht="79.150000000000006" customHeight="1" x14ac:dyDescent="0.3">
      <c r="A111" s="169" t="s">
        <v>131</v>
      </c>
      <c r="B111" s="125"/>
      <c r="C111" s="170"/>
      <c r="D111" s="125"/>
      <c r="E111" s="170"/>
      <c r="F111" s="125"/>
      <c r="G111" s="170"/>
      <c r="H111" s="125"/>
      <c r="I111" s="170"/>
    </row>
    <row r="112" spans="1:9" s="10" customFormat="1" ht="42" customHeight="1" x14ac:dyDescent="0.25">
      <c r="A112" s="171" t="s">
        <v>101</v>
      </c>
      <c r="B112" s="84"/>
      <c r="C112" s="85"/>
      <c r="D112" s="84"/>
      <c r="E112" s="85"/>
      <c r="F112" s="84"/>
      <c r="G112" s="85"/>
      <c r="H112" s="84"/>
      <c r="I112" s="85"/>
    </row>
    <row r="113" spans="1:9" s="10" customFormat="1" ht="39" customHeight="1" x14ac:dyDescent="0.2">
      <c r="A113" s="18" t="s">
        <v>410</v>
      </c>
      <c r="B113" s="116" t="s">
        <v>41</v>
      </c>
      <c r="C113" s="85"/>
      <c r="D113" s="116" t="s">
        <v>41</v>
      </c>
      <c r="E113" s="85"/>
      <c r="F113" s="116" t="s">
        <v>41</v>
      </c>
      <c r="G113" s="85"/>
      <c r="H113" s="116" t="s">
        <v>41</v>
      </c>
      <c r="I113" s="85"/>
    </row>
    <row r="114" spans="1:9" s="12" customFormat="1" ht="32.450000000000003" customHeight="1" x14ac:dyDescent="0.2">
      <c r="A114" s="172" t="s">
        <v>24</v>
      </c>
      <c r="B114" s="53"/>
      <c r="C114" s="85"/>
      <c r="D114" s="53"/>
      <c r="E114" s="85"/>
      <c r="F114" s="53"/>
      <c r="G114" s="85"/>
      <c r="H114" s="53"/>
      <c r="I114" s="85"/>
    </row>
    <row r="115" spans="1:9" s="17" customFormat="1" ht="32.450000000000003" customHeight="1" x14ac:dyDescent="0.2">
      <c r="A115" s="172" t="s">
        <v>211</v>
      </c>
      <c r="B115" s="53"/>
      <c r="C115" s="85"/>
      <c r="D115" s="53"/>
      <c r="E115" s="85"/>
      <c r="F115" s="53"/>
      <c r="G115" s="85"/>
      <c r="H115" s="53"/>
      <c r="I115" s="85"/>
    </row>
    <row r="116" spans="1:9" s="7" customFormat="1" ht="31.9" customHeight="1" x14ac:dyDescent="0.2">
      <c r="A116" s="172" t="s">
        <v>91</v>
      </c>
      <c r="B116" s="53"/>
      <c r="C116" s="85"/>
      <c r="D116" s="53"/>
      <c r="E116" s="85"/>
      <c r="F116" s="53"/>
      <c r="G116" s="85"/>
      <c r="H116" s="53"/>
      <c r="I116" s="85"/>
    </row>
    <row r="117" spans="1:9" s="10" customFormat="1" ht="31.9" customHeight="1" x14ac:dyDescent="0.2">
      <c r="A117" s="19" t="s">
        <v>92</v>
      </c>
      <c r="B117" s="53"/>
      <c r="C117" s="85"/>
      <c r="D117" s="53"/>
      <c r="E117" s="85"/>
      <c r="F117" s="53"/>
      <c r="G117" s="85"/>
      <c r="H117" s="53"/>
      <c r="I117" s="85"/>
    </row>
    <row r="118" spans="1:9" s="10" customFormat="1" ht="30" customHeight="1" x14ac:dyDescent="0.2">
      <c r="A118" s="265" t="s">
        <v>193</v>
      </c>
      <c r="B118" s="53"/>
      <c r="C118" s="85"/>
      <c r="D118" s="53"/>
      <c r="E118" s="85"/>
      <c r="F118" s="53"/>
      <c r="G118" s="85"/>
      <c r="H118" s="53"/>
      <c r="I118" s="85"/>
    </row>
    <row r="119" spans="1:9" s="10" customFormat="1" ht="33" customHeight="1" thickBot="1" x14ac:dyDescent="0.25">
      <c r="A119" s="266" t="s">
        <v>97</v>
      </c>
      <c r="B119" s="88"/>
      <c r="C119" s="85"/>
      <c r="D119" s="88"/>
      <c r="E119" s="85"/>
      <c r="F119" s="88"/>
      <c r="G119" s="85"/>
      <c r="H119" s="88"/>
      <c r="I119" s="85"/>
    </row>
    <row r="120" spans="1:9" s="17" customFormat="1" ht="31.9" customHeight="1" thickTop="1" x14ac:dyDescent="0.2">
      <c r="A120" s="174" t="s">
        <v>36</v>
      </c>
      <c r="B120" s="89">
        <f>SUM(B114:B119)</f>
        <v>0</v>
      </c>
      <c r="C120" s="85"/>
      <c r="D120" s="89">
        <f>SUM(D114:D119)</f>
        <v>0</v>
      </c>
      <c r="E120" s="85"/>
      <c r="F120" s="89">
        <f>SUM(F114:F119)</f>
        <v>0</v>
      </c>
      <c r="G120" s="85"/>
      <c r="H120" s="89">
        <f>SUM(H114:H119)</f>
        <v>0</v>
      </c>
      <c r="I120" s="85"/>
    </row>
    <row r="121" spans="1:9" s="7" customFormat="1" ht="31.9" customHeight="1" x14ac:dyDescent="0.2">
      <c r="A121" s="268" t="s">
        <v>37</v>
      </c>
      <c r="B121" s="53">
        <f>'Jälkilaskelma 2018'!B122</f>
        <v>0</v>
      </c>
      <c r="C121" s="85"/>
      <c r="D121" s="53">
        <f>'Jälkilaskelma 2018'!D122</f>
        <v>0</v>
      </c>
      <c r="E121" s="85"/>
      <c r="F121" s="53">
        <f>'Jälkilaskelma 2018'!F122</f>
        <v>0</v>
      </c>
      <c r="G121" s="85"/>
      <c r="H121" s="53">
        <f>'Jälkilaskelma 2018'!H122</f>
        <v>0</v>
      </c>
      <c r="I121" s="85"/>
    </row>
    <row r="122" spans="1:9" s="10" customFormat="1" ht="31.9" customHeight="1" x14ac:dyDescent="0.2">
      <c r="A122" s="267" t="s">
        <v>39</v>
      </c>
      <c r="B122" s="89">
        <f>SUM(B120:B121)</f>
        <v>0</v>
      </c>
      <c r="C122" s="85"/>
      <c r="D122" s="89">
        <f>SUM(D120:D121)</f>
        <v>0</v>
      </c>
      <c r="E122" s="85"/>
      <c r="F122" s="89">
        <f>SUM(F120:F121)</f>
        <v>0</v>
      </c>
      <c r="G122" s="85"/>
      <c r="H122" s="89">
        <f>SUM(H120:H121)</f>
        <v>0</v>
      </c>
      <c r="I122" s="85"/>
    </row>
    <row r="123" spans="1:9" s="10" customFormat="1" ht="52.9" customHeight="1" x14ac:dyDescent="0.25">
      <c r="A123" s="171" t="s">
        <v>230</v>
      </c>
      <c r="B123" s="84"/>
      <c r="C123" s="85"/>
      <c r="D123" s="84"/>
      <c r="E123" s="85"/>
      <c r="F123" s="84"/>
      <c r="G123" s="85"/>
      <c r="H123" s="84"/>
      <c r="I123" s="85"/>
    </row>
    <row r="124" spans="1:9" s="17" customFormat="1" ht="31.9" customHeight="1" x14ac:dyDescent="0.2">
      <c r="A124" s="172" t="s">
        <v>20</v>
      </c>
      <c r="B124" s="53"/>
      <c r="C124" s="85"/>
      <c r="D124" s="53"/>
      <c r="E124" s="85"/>
      <c r="F124" s="53"/>
      <c r="G124" s="85"/>
      <c r="H124" s="53"/>
      <c r="I124" s="85"/>
    </row>
    <row r="125" spans="1:9" s="7" customFormat="1" ht="32.450000000000003" customHeight="1" x14ac:dyDescent="0.2">
      <c r="A125" s="172" t="s">
        <v>96</v>
      </c>
      <c r="B125" s="53"/>
      <c r="C125" s="85"/>
      <c r="D125" s="53"/>
      <c r="E125" s="85"/>
      <c r="F125" s="53"/>
      <c r="G125" s="85"/>
      <c r="H125" s="53"/>
      <c r="I125" s="85"/>
    </row>
    <row r="126" spans="1:9" s="10" customFormat="1" ht="32.450000000000003" customHeight="1" x14ac:dyDescent="0.2">
      <c r="A126" s="172" t="s">
        <v>93</v>
      </c>
      <c r="B126" s="53"/>
      <c r="C126" s="85"/>
      <c r="D126" s="53"/>
      <c r="E126" s="85"/>
      <c r="F126" s="53"/>
      <c r="G126" s="85"/>
      <c r="H126" s="53"/>
      <c r="I126" s="85"/>
    </row>
    <row r="127" spans="1:9" s="10" customFormat="1" ht="35.450000000000003" customHeight="1" x14ac:dyDescent="0.2">
      <c r="A127" s="19" t="s">
        <v>212</v>
      </c>
      <c r="B127" s="53"/>
      <c r="C127" s="85"/>
      <c r="D127" s="50"/>
      <c r="E127" s="85"/>
      <c r="F127" s="50"/>
      <c r="G127" s="85"/>
      <c r="H127" s="50"/>
      <c r="I127" s="85"/>
    </row>
    <row r="128" spans="1:9" s="10" customFormat="1" ht="35.450000000000003" customHeight="1" x14ac:dyDescent="0.2">
      <c r="A128" s="265" t="s">
        <v>193</v>
      </c>
      <c r="B128" s="53"/>
      <c r="C128" s="85"/>
      <c r="D128" s="50"/>
      <c r="E128" s="85"/>
      <c r="F128" s="50"/>
      <c r="G128" s="85"/>
      <c r="H128" s="50"/>
      <c r="I128" s="85"/>
    </row>
    <row r="129" spans="1:9" ht="37.15" customHeight="1" thickBot="1" x14ac:dyDescent="0.25">
      <c r="A129" s="288" t="s">
        <v>97</v>
      </c>
      <c r="B129" s="88"/>
      <c r="C129" s="85"/>
      <c r="D129" s="88"/>
      <c r="E129" s="85"/>
      <c r="F129" s="88"/>
      <c r="G129" s="85"/>
      <c r="H129" s="88"/>
      <c r="I129" s="85"/>
    </row>
    <row r="130" spans="1:9" s="10" customFormat="1" ht="29.45" customHeight="1" thickTop="1" x14ac:dyDescent="0.2">
      <c r="A130" s="289" t="s">
        <v>38</v>
      </c>
      <c r="B130" s="89">
        <f>SUM(B124:B129)</f>
        <v>0</v>
      </c>
      <c r="C130" s="85"/>
      <c r="D130" s="89">
        <f>SUM(D124:D129)</f>
        <v>0</v>
      </c>
      <c r="E130" s="85"/>
      <c r="F130" s="89">
        <f>SUM(F124:F129)</f>
        <v>0</v>
      </c>
      <c r="G130" s="85"/>
      <c r="H130" s="89">
        <f>SUM(H124:H129)</f>
        <v>0</v>
      </c>
      <c r="I130" s="85"/>
    </row>
    <row r="131" spans="1:9" s="10" customFormat="1" ht="29.45" customHeight="1" x14ac:dyDescent="0.2">
      <c r="A131" s="290" t="s">
        <v>37</v>
      </c>
      <c r="B131" s="53">
        <f>'Jälkilaskelma 2018'!B132</f>
        <v>0</v>
      </c>
      <c r="C131" s="85"/>
      <c r="D131" s="53">
        <f>'Jälkilaskelma 2018'!D132</f>
        <v>0</v>
      </c>
      <c r="E131" s="85"/>
      <c r="F131" s="53">
        <f>'Jälkilaskelma 2018'!F132</f>
        <v>0</v>
      </c>
      <c r="G131" s="85"/>
      <c r="H131" s="53">
        <f>'Jälkilaskelma 2018'!H132</f>
        <v>0</v>
      </c>
      <c r="I131" s="85"/>
    </row>
    <row r="132" spans="1:9" ht="29.45" customHeight="1" x14ac:dyDescent="0.2">
      <c r="A132" s="290" t="s">
        <v>40</v>
      </c>
      <c r="B132" s="89">
        <f>SUM(B130:B131)</f>
        <v>0</v>
      </c>
      <c r="C132" s="85"/>
      <c r="D132" s="89">
        <f>SUM(D130:D131)</f>
        <v>0</v>
      </c>
      <c r="E132" s="85"/>
      <c r="F132" s="89">
        <f>SUM(F130:F131)</f>
        <v>0</v>
      </c>
      <c r="G132" s="85"/>
      <c r="H132" s="89">
        <f>SUM(H130:H131)</f>
        <v>0</v>
      </c>
      <c r="I132" s="85"/>
    </row>
    <row r="133" spans="1:9" s="10" customFormat="1" ht="82.9" customHeight="1" x14ac:dyDescent="0.25">
      <c r="A133" s="115" t="s">
        <v>229</v>
      </c>
      <c r="B133" s="90"/>
      <c r="C133" s="91"/>
      <c r="D133" s="90"/>
      <c r="E133" s="91"/>
      <c r="F133" s="90"/>
      <c r="G133" s="91"/>
      <c r="H133" s="90"/>
      <c r="I133" s="91"/>
    </row>
    <row r="134" spans="1:9" s="10" customFormat="1" ht="38.450000000000003" customHeight="1" x14ac:dyDescent="0.2">
      <c r="A134" s="117" t="s">
        <v>94</v>
      </c>
      <c r="B134" s="53"/>
      <c r="C134" s="91"/>
      <c r="D134" s="53"/>
      <c r="E134" s="91"/>
      <c r="F134" s="53"/>
      <c r="G134" s="91"/>
      <c r="H134" s="53"/>
      <c r="I134" s="91"/>
    </row>
    <row r="135" spans="1:9" s="10" customFormat="1" ht="31.15" customHeight="1" thickBot="1" x14ac:dyDescent="0.25">
      <c r="A135" s="271" t="s">
        <v>95</v>
      </c>
      <c r="B135" s="272"/>
      <c r="C135" s="173"/>
      <c r="D135" s="272"/>
      <c r="E135" s="173"/>
      <c r="F135" s="272"/>
      <c r="G135" s="173"/>
      <c r="H135" s="272"/>
      <c r="I135" s="173"/>
    </row>
    <row r="136" spans="1:9" s="10" customFormat="1" ht="31.15" customHeight="1" thickTop="1" x14ac:dyDescent="0.2">
      <c r="A136" s="174" t="s">
        <v>42</v>
      </c>
      <c r="B136" s="175">
        <f>SUM(B134:B135)</f>
        <v>0</v>
      </c>
      <c r="C136" s="173"/>
      <c r="D136" s="175">
        <f>SUM(D134:D135)</f>
        <v>0</v>
      </c>
      <c r="E136" s="173"/>
      <c r="F136" s="175">
        <f>SUM(F134:F135)</f>
        <v>0</v>
      </c>
      <c r="G136" s="173"/>
      <c r="H136" s="175">
        <f>SUM(H134:H135)</f>
        <v>0</v>
      </c>
      <c r="I136" s="173"/>
    </row>
    <row r="137" spans="1:9" s="10" customFormat="1" ht="31.15" customHeight="1" x14ac:dyDescent="0.2">
      <c r="A137" s="273" t="s">
        <v>37</v>
      </c>
      <c r="B137" s="11">
        <f>'Jälkilaskelma 2018'!B138</f>
        <v>0</v>
      </c>
      <c r="C137" s="173"/>
      <c r="D137" s="11">
        <f>'Jälkilaskelma 2018'!D138</f>
        <v>0</v>
      </c>
      <c r="E137" s="173"/>
      <c r="F137" s="11">
        <f>'Jälkilaskelma 2018'!F138</f>
        <v>0</v>
      </c>
      <c r="G137" s="173"/>
      <c r="H137" s="11">
        <f>'Jälkilaskelma 2018'!H138</f>
        <v>0</v>
      </c>
      <c r="I137" s="173"/>
    </row>
    <row r="138" spans="1:9" s="10" customFormat="1" ht="31.15" customHeight="1" x14ac:dyDescent="0.2">
      <c r="A138" s="267" t="s">
        <v>43</v>
      </c>
      <c r="B138" s="175">
        <f>SUM(B136:B137)</f>
        <v>0</v>
      </c>
      <c r="C138" s="173"/>
      <c r="D138" s="175">
        <f>SUM(D136:D137)</f>
        <v>0</v>
      </c>
      <c r="E138" s="173"/>
      <c r="F138" s="175">
        <f>SUM(F136:F137)</f>
        <v>0</v>
      </c>
      <c r="G138" s="173"/>
      <c r="H138" s="175">
        <f>SUM(H136:H137)</f>
        <v>0</v>
      </c>
      <c r="I138" s="173"/>
    </row>
    <row r="139" spans="1:9" s="15" customFormat="1" ht="58.15" customHeight="1" x14ac:dyDescent="0.25">
      <c r="A139" s="187" t="s">
        <v>213</v>
      </c>
      <c r="B139" s="118"/>
      <c r="C139" s="119"/>
      <c r="D139" s="118"/>
      <c r="E139" s="119"/>
      <c r="F139" s="118"/>
      <c r="G139" s="119"/>
      <c r="H139" s="118"/>
      <c r="I139" s="119"/>
    </row>
    <row r="140" spans="1:9" s="15" customFormat="1" ht="43.15" customHeight="1" x14ac:dyDescent="0.2">
      <c r="A140" s="176" t="s">
        <v>206</v>
      </c>
      <c r="B140" s="44">
        <f>B105</f>
        <v>0</v>
      </c>
      <c r="C140" s="121"/>
      <c r="D140" s="44">
        <f>D105</f>
        <v>0</v>
      </c>
      <c r="E140" s="121"/>
      <c r="F140" s="44">
        <f>F105</f>
        <v>0</v>
      </c>
      <c r="G140" s="121"/>
      <c r="H140" s="44">
        <f>H105</f>
        <v>0</v>
      </c>
      <c r="I140" s="121"/>
    </row>
    <row r="141" spans="1:9" s="15" customFormat="1" ht="32.450000000000003" customHeight="1" x14ac:dyDescent="0.2">
      <c r="A141" s="176" t="s">
        <v>207</v>
      </c>
      <c r="B141" s="44">
        <f>B106</f>
        <v>0</v>
      </c>
      <c r="C141" s="121"/>
      <c r="D141" s="44">
        <f>D106</f>
        <v>0</v>
      </c>
      <c r="E141" s="121"/>
      <c r="F141" s="44">
        <f>F106</f>
        <v>0</v>
      </c>
      <c r="G141" s="121"/>
      <c r="H141" s="44">
        <f>H106</f>
        <v>0</v>
      </c>
      <c r="I141" s="121"/>
    </row>
    <row r="142" spans="1:9" s="15" customFormat="1" ht="38.450000000000003" customHeight="1" x14ac:dyDescent="0.2">
      <c r="A142" s="177" t="s">
        <v>214</v>
      </c>
      <c r="B142" s="44">
        <f>B108</f>
        <v>0</v>
      </c>
      <c r="C142" s="121"/>
      <c r="D142" s="44">
        <f>D108</f>
        <v>0</v>
      </c>
      <c r="E142" s="121"/>
      <c r="F142" s="44">
        <f>F108</f>
        <v>0</v>
      </c>
      <c r="G142" s="121"/>
      <c r="H142" s="44">
        <f>H108</f>
        <v>0</v>
      </c>
      <c r="I142" s="121"/>
    </row>
    <row r="143" spans="1:9" s="8" customFormat="1" ht="40.15" customHeight="1" x14ac:dyDescent="0.2">
      <c r="A143" s="177" t="s">
        <v>215</v>
      </c>
      <c r="B143" s="44">
        <f>B109</f>
        <v>0</v>
      </c>
      <c r="C143" s="121"/>
      <c r="D143" s="44">
        <f>D109</f>
        <v>0</v>
      </c>
      <c r="E143" s="121"/>
      <c r="F143" s="44">
        <f>F109</f>
        <v>0</v>
      </c>
      <c r="G143" s="121"/>
      <c r="H143" s="44">
        <f>H109</f>
        <v>0</v>
      </c>
      <c r="I143" s="121"/>
    </row>
    <row r="144" spans="1:9" s="15" customFormat="1" ht="31.15" customHeight="1" x14ac:dyDescent="0.2">
      <c r="A144" s="177" t="s">
        <v>39</v>
      </c>
      <c r="B144" s="44">
        <f>B122</f>
        <v>0</v>
      </c>
      <c r="C144" s="121"/>
      <c r="D144" s="44">
        <f>D122</f>
        <v>0</v>
      </c>
      <c r="E144" s="121"/>
      <c r="F144" s="44">
        <f>F122</f>
        <v>0</v>
      </c>
      <c r="G144" s="121"/>
      <c r="H144" s="44">
        <f>H122</f>
        <v>0</v>
      </c>
      <c r="I144" s="121"/>
    </row>
    <row r="145" spans="1:9" s="15" customFormat="1" ht="31.15" customHeight="1" x14ac:dyDescent="0.2">
      <c r="A145" s="177" t="s">
        <v>40</v>
      </c>
      <c r="B145" s="44">
        <f>B132</f>
        <v>0</v>
      </c>
      <c r="C145" s="121"/>
      <c r="D145" s="44">
        <f>D132</f>
        <v>0</v>
      </c>
      <c r="E145" s="121"/>
      <c r="F145" s="44">
        <f>F132</f>
        <v>0</v>
      </c>
      <c r="G145" s="121"/>
      <c r="H145" s="44">
        <f>H132</f>
        <v>0</v>
      </c>
      <c r="I145" s="121"/>
    </row>
    <row r="146" spans="1:9" s="15" customFormat="1" ht="34.15" customHeight="1" thickBot="1" x14ac:dyDescent="0.25">
      <c r="A146" s="166" t="s">
        <v>216</v>
      </c>
      <c r="B146" s="74">
        <f>B138</f>
        <v>0</v>
      </c>
      <c r="C146" s="121"/>
      <c r="D146" s="74">
        <f>D138</f>
        <v>0</v>
      </c>
      <c r="E146" s="121"/>
      <c r="F146" s="74">
        <f>F138</f>
        <v>0</v>
      </c>
      <c r="G146" s="121"/>
      <c r="H146" s="74">
        <f>H138</f>
        <v>0</v>
      </c>
      <c r="I146" s="121"/>
    </row>
    <row r="147" spans="1:9" s="15" customFormat="1" ht="32.450000000000003" customHeight="1" thickTop="1" x14ac:dyDescent="0.2">
      <c r="A147" s="373" t="s">
        <v>400</v>
      </c>
      <c r="B147" s="178">
        <f>SUM(B140:B146)</f>
        <v>0</v>
      </c>
      <c r="C147" s="122"/>
      <c r="D147" s="178">
        <f>SUM(D140:D146)</f>
        <v>0</v>
      </c>
      <c r="E147" s="122"/>
      <c r="F147" s="178">
        <f>SUM(F140:F146)</f>
        <v>0</v>
      </c>
      <c r="G147" s="122"/>
      <c r="H147" s="178">
        <f>SUM(H140:H146)</f>
        <v>0</v>
      </c>
      <c r="I147" s="122"/>
    </row>
    <row r="148" spans="1:9" s="15" customFormat="1" ht="61.15" customHeight="1" x14ac:dyDescent="0.25">
      <c r="A148" s="374" t="s">
        <v>399</v>
      </c>
      <c r="B148"/>
      <c r="C148" s="122"/>
      <c r="D148" s="226"/>
      <c r="E148" s="122"/>
      <c r="F148" s="120"/>
    </row>
    <row r="149" spans="1:9" s="15" customFormat="1" ht="25.15" customHeight="1" x14ac:dyDescent="0.2">
      <c r="A149" s="160" t="s">
        <v>217</v>
      </c>
      <c r="B149" s="223"/>
      <c r="C149" s="121"/>
      <c r="D149" s="123"/>
      <c r="E149" s="124"/>
      <c r="F149" s="120"/>
    </row>
    <row r="150" spans="1:9" s="15" customFormat="1" ht="25.15" customHeight="1" x14ac:dyDescent="0.2">
      <c r="A150" s="221" t="s">
        <v>278</v>
      </c>
      <c r="B150" s="223"/>
      <c r="C150" s="121"/>
      <c r="D150" s="123"/>
      <c r="E150" s="124"/>
      <c r="F150" s="120"/>
    </row>
    <row r="151" spans="1:9" s="15" customFormat="1" ht="25.15" customHeight="1" x14ac:dyDescent="0.2">
      <c r="A151" s="222" t="s">
        <v>279</v>
      </c>
      <c r="B151" s="223"/>
      <c r="C151" s="121"/>
      <c r="D151" s="123"/>
      <c r="E151" s="124"/>
      <c r="F151" s="120"/>
    </row>
    <row r="152" spans="1:9" s="15" customFormat="1" ht="40.15" customHeight="1" thickBot="1" x14ac:dyDescent="0.3">
      <c r="A152" s="183" t="s">
        <v>218</v>
      </c>
      <c r="B152" s="224">
        <f>B149-(SUM(B150:B151))</f>
        <v>0</v>
      </c>
      <c r="C152" s="124"/>
      <c r="D152" s="125"/>
      <c r="E152" s="124"/>
      <c r="F152" s="120"/>
      <c r="G152"/>
    </row>
    <row r="153" spans="1:9" s="8" customFormat="1" ht="56.45" customHeight="1" thickTop="1" thickBot="1" x14ac:dyDescent="0.25">
      <c r="A153" s="126" t="s">
        <v>219</v>
      </c>
      <c r="B153" s="182">
        <f>ROUNDDOWN(B147-B152,2)</f>
        <v>0</v>
      </c>
      <c r="C153" s="127" t="str">
        <f>IF((B153)=0,"",IF((B153)&lt;&gt;0,"Kokonaisjäämän ja taseen rahoitusaseman lukujen on täsmättävä toisiinsa. Jos luvut eivät täsmää, on jälkilaskelman luvut tarkistettava. Huom! Tarkistuslaskelmat auttavat tarkistamisessa."))</f>
        <v/>
      </c>
      <c r="D153" s="125"/>
      <c r="E153" s="124"/>
      <c r="F153" s="2"/>
    </row>
    <row r="154" spans="1:9" s="15" customFormat="1" ht="25.15" customHeight="1" thickTop="1" x14ac:dyDescent="0.2">
      <c r="A154" s="160" t="s">
        <v>220</v>
      </c>
      <c r="B154" s="223">
        <f>'Jälkilaskelma 2018'!B149</f>
        <v>0</v>
      </c>
      <c r="C154" s="128"/>
      <c r="D154" s="123"/>
      <c r="E154" s="124"/>
      <c r="F154" s="120"/>
    </row>
    <row r="155" spans="1:9" s="15" customFormat="1" ht="25.15" customHeight="1" x14ac:dyDescent="0.2">
      <c r="A155" s="160" t="s">
        <v>221</v>
      </c>
      <c r="B155" s="223">
        <f>'Jälkilaskelma 2018'!B150</f>
        <v>0</v>
      </c>
      <c r="C155" s="118"/>
      <c r="D155" s="123"/>
      <c r="E155" s="124"/>
      <c r="F155" s="120"/>
    </row>
    <row r="156" spans="1:9" s="15" customFormat="1" ht="25.15" customHeight="1" thickBot="1" x14ac:dyDescent="0.25">
      <c r="A156" s="160" t="s">
        <v>222</v>
      </c>
      <c r="B156" s="223">
        <f>'Jälkilaskelma 2018'!B151</f>
        <v>0</v>
      </c>
      <c r="C156" s="118"/>
      <c r="D156" s="123"/>
      <c r="E156" s="124"/>
      <c r="F156" s="120"/>
    </row>
    <row r="157" spans="1:9" s="15" customFormat="1" ht="46.15" customHeight="1" thickTop="1" x14ac:dyDescent="0.25">
      <c r="A157" s="184" t="s">
        <v>223</v>
      </c>
      <c r="B157" s="225">
        <f>B154-(SUM(B155:B156))</f>
        <v>0</v>
      </c>
      <c r="C157" s="179"/>
      <c r="D157" s="180"/>
      <c r="E157" s="181"/>
      <c r="F157" s="120"/>
    </row>
    <row r="158" spans="1:9" s="132" customFormat="1" ht="61.9" customHeight="1" x14ac:dyDescent="0.25">
      <c r="A158" s="227" t="s">
        <v>231</v>
      </c>
      <c r="B158" s="124"/>
      <c r="C158" s="129"/>
      <c r="D158" s="123"/>
      <c r="E158" s="130"/>
      <c r="F158" s="131"/>
    </row>
    <row r="159" spans="1:9" s="132" customFormat="1" ht="36" customHeight="1" x14ac:dyDescent="0.2">
      <c r="A159" s="188" t="s">
        <v>232</v>
      </c>
      <c r="B159" s="185"/>
      <c r="C159" s="123"/>
      <c r="D159" s="359"/>
      <c r="E159" s="130"/>
      <c r="F159" s="359"/>
      <c r="H159" s="359"/>
    </row>
    <row r="160" spans="1:9" ht="25.15" customHeight="1" x14ac:dyDescent="0.2">
      <c r="A160" s="217" t="s">
        <v>233</v>
      </c>
      <c r="B160" s="93"/>
      <c r="C160" s="92"/>
      <c r="D160" s="360"/>
      <c r="F160" s="360"/>
      <c r="H160" s="360"/>
    </row>
    <row r="161" spans="1:8" ht="25.15" customHeight="1" x14ac:dyDescent="0.2">
      <c r="A161" s="210" t="s">
        <v>234</v>
      </c>
      <c r="B161" s="93"/>
      <c r="C161" s="92"/>
      <c r="D161" s="360"/>
      <c r="F161" s="360"/>
      <c r="H161" s="360"/>
    </row>
    <row r="162" spans="1:8" ht="25.15" customHeight="1" x14ac:dyDescent="0.2">
      <c r="A162" s="217" t="s">
        <v>235</v>
      </c>
      <c r="B162" s="93"/>
      <c r="C162" s="92"/>
      <c r="D162" s="360"/>
      <c r="F162" s="360"/>
      <c r="H162" s="360"/>
    </row>
    <row r="163" spans="1:8" ht="25.15" customHeight="1" x14ac:dyDescent="0.2">
      <c r="A163" s="217" t="s">
        <v>236</v>
      </c>
      <c r="B163" s="93"/>
      <c r="C163" s="92"/>
      <c r="D163" s="360"/>
      <c r="F163" s="360"/>
      <c r="H163" s="360"/>
    </row>
    <row r="164" spans="1:8" ht="25.15" customHeight="1" x14ac:dyDescent="0.2">
      <c r="A164" s="219" t="s">
        <v>398</v>
      </c>
      <c r="B164" s="94"/>
      <c r="C164" s="92"/>
      <c r="D164" s="144"/>
      <c r="F164" s="144"/>
      <c r="H164" s="144"/>
    </row>
    <row r="165" spans="1:8" ht="25.15" customHeight="1" x14ac:dyDescent="0.2">
      <c r="A165" s="220" t="s">
        <v>237</v>
      </c>
      <c r="B165" s="95">
        <f>SUM(B160:B164)</f>
        <v>0</v>
      </c>
      <c r="C165" s="92"/>
      <c r="D165" s="361">
        <f>SUM(D160:D164)</f>
        <v>0</v>
      </c>
      <c r="F165" s="361">
        <f>SUM(F160:F164)</f>
        <v>0</v>
      </c>
      <c r="H165" s="361">
        <f>SUM(H160:H164)</f>
        <v>0</v>
      </c>
    </row>
    <row r="166" spans="1:8" ht="25.15" customHeight="1" x14ac:dyDescent="0.2">
      <c r="A166" s="210" t="s">
        <v>238</v>
      </c>
      <c r="B166" s="96">
        <f>B18+B19+B20+B21+B66+B82+B114+B124+B48</f>
        <v>0</v>
      </c>
      <c r="C166" s="92"/>
      <c r="D166" s="362">
        <f>D18+D19+D20+D21+D66+D82+D114+D124+D48</f>
        <v>0</v>
      </c>
      <c r="F166" s="362">
        <f>F18+F19+F20+F21+F66+F82+F114+F124+F48</f>
        <v>0</v>
      </c>
      <c r="H166" s="362">
        <f>H18+H19+H20+H21+H66+H82+H114+H124+H48</f>
        <v>0</v>
      </c>
    </row>
    <row r="167" spans="1:8" s="435" customFormat="1" ht="25.15" customHeight="1" x14ac:dyDescent="0.2">
      <c r="A167" s="210" t="s">
        <v>239</v>
      </c>
      <c r="B167" s="97">
        <f>-(B46-B41-B43-B24+B68+B72+B74+B86+B88-B115-B125+B71+B51+B54+B55+B57-B44-B102)</f>
        <v>0</v>
      </c>
      <c r="C167" s="92"/>
      <c r="D167" s="97">
        <f>-(D46-D41-D43-D24+D68+D72+D74+D86+D88-D115-D125+D71+D51+D54+D55+D57-D44-D102)</f>
        <v>0</v>
      </c>
      <c r="E167" s="40"/>
      <c r="F167" s="97">
        <f>-(F46-F41-F43-F24+F68+F72+F74+F86+F88-F115-F125+F71+F51+F54+F55+F57-F44-F102)</f>
        <v>0</v>
      </c>
      <c r="H167" s="97">
        <f>-(H46-H41-H43-H24+H68+H72+H74+H86+H88-H115-H125+H71+H51+H54+H55+H57-H44-H102)</f>
        <v>0</v>
      </c>
    </row>
    <row r="168" spans="1:8" ht="25.15" customHeight="1" x14ac:dyDescent="0.2">
      <c r="A168" s="217" t="s">
        <v>235</v>
      </c>
      <c r="B168" s="96">
        <f>B162</f>
        <v>0</v>
      </c>
      <c r="C168" s="92"/>
      <c r="D168" s="362">
        <f>D162</f>
        <v>0</v>
      </c>
      <c r="F168" s="362">
        <f>F162</f>
        <v>0</v>
      </c>
      <c r="H168" s="362">
        <f>H162</f>
        <v>0</v>
      </c>
    </row>
    <row r="169" spans="1:8" ht="25.15" customHeight="1" x14ac:dyDescent="0.2">
      <c r="A169" s="217" t="s">
        <v>236</v>
      </c>
      <c r="B169" s="96">
        <f>B163</f>
        <v>0</v>
      </c>
      <c r="C169" s="92"/>
      <c r="D169" s="362">
        <f>D163</f>
        <v>0</v>
      </c>
      <c r="F169" s="362">
        <f>F163</f>
        <v>0</v>
      </c>
      <c r="H169" s="362">
        <f>H163</f>
        <v>0</v>
      </c>
    </row>
    <row r="170" spans="1:8" ht="25.15" customHeight="1" x14ac:dyDescent="0.2">
      <c r="A170" s="219" t="s">
        <v>398</v>
      </c>
      <c r="B170" s="105">
        <f>-B44</f>
        <v>0</v>
      </c>
      <c r="C170" s="92"/>
      <c r="D170" s="363">
        <f>-D44</f>
        <v>0</v>
      </c>
      <c r="F170" s="363">
        <f>-F44</f>
        <v>0</v>
      </c>
      <c r="H170" s="363">
        <f>-H44</f>
        <v>0</v>
      </c>
    </row>
    <row r="171" spans="1:8" ht="25.15" customHeight="1" x14ac:dyDescent="0.2">
      <c r="A171" s="220" t="s">
        <v>240</v>
      </c>
      <c r="B171" s="95">
        <f>SUM(B166:B170)</f>
        <v>0</v>
      </c>
      <c r="C171" s="92"/>
      <c r="D171" s="361">
        <f>SUM(D166:D170)</f>
        <v>0</v>
      </c>
      <c r="F171" s="361">
        <f>SUM(F166:F170)</f>
        <v>0</v>
      </c>
      <c r="H171" s="361">
        <f>SUM(H166:H170)</f>
        <v>0</v>
      </c>
    </row>
    <row r="172" spans="1:8" ht="25.15" customHeight="1" x14ac:dyDescent="0.2">
      <c r="A172" s="210" t="s">
        <v>241</v>
      </c>
      <c r="B172" s="99">
        <f>ROUNDDOWN(B165-B171,2)</f>
        <v>0</v>
      </c>
      <c r="C172" s="100" t="str">
        <f>IF((B172)=0,"",IF((B172)&lt;&gt;0,"Tilikauden tuloksen ja jälkilaskelman tuloksen on täsmättävä toisiinsa. Tarkista laskelman luvut!"))</f>
        <v/>
      </c>
      <c r="D172" s="364">
        <f>ROUNDDOWN(D165-D171,2)</f>
        <v>0</v>
      </c>
      <c r="F172" s="364">
        <f>ROUNDDOWN(F165-F171,2)</f>
        <v>0</v>
      </c>
      <c r="H172" s="364">
        <f>ROUNDDOWN(H165-H171,2)</f>
        <v>0</v>
      </c>
    </row>
    <row r="173" spans="1:8" ht="25.15" customHeight="1" x14ac:dyDescent="0.2">
      <c r="A173" s="188" t="s">
        <v>242</v>
      </c>
      <c r="B173" s="185"/>
      <c r="C173" s="92"/>
      <c r="D173" s="359"/>
      <c r="F173" s="359"/>
      <c r="H173" s="359"/>
    </row>
    <row r="174" spans="1:8" ht="25.15" customHeight="1" x14ac:dyDescent="0.2">
      <c r="A174" s="217" t="s">
        <v>243</v>
      </c>
      <c r="B174" s="93"/>
      <c r="C174" s="92"/>
      <c r="D174" s="360"/>
      <c r="F174" s="360"/>
      <c r="H174" s="360"/>
    </row>
    <row r="175" spans="1:8" ht="25.15" customHeight="1" x14ac:dyDescent="0.2">
      <c r="A175" s="210" t="s">
        <v>244</v>
      </c>
      <c r="B175" s="98">
        <f>-B162</f>
        <v>0</v>
      </c>
      <c r="C175" s="92"/>
      <c r="D175" s="363">
        <f>-D162</f>
        <v>0</v>
      </c>
      <c r="F175" s="363">
        <f>-F162</f>
        <v>0</v>
      </c>
      <c r="H175" s="363">
        <f>-H162</f>
        <v>0</v>
      </c>
    </row>
    <row r="176" spans="1:8" ht="25.15" customHeight="1" x14ac:dyDescent="0.2">
      <c r="A176" s="210" t="s">
        <v>245</v>
      </c>
      <c r="B176" s="99">
        <f>SUM(B174:B175)</f>
        <v>0</v>
      </c>
      <c r="C176" s="92"/>
      <c r="D176" s="364">
        <f>SUM(D174:D175)</f>
        <v>0</v>
      </c>
      <c r="F176" s="364">
        <f>SUM(F174:F175)</f>
        <v>0</v>
      </c>
      <c r="H176" s="364">
        <f>SUM(H174:H175)</f>
        <v>0</v>
      </c>
    </row>
    <row r="177" spans="1:8" ht="25.15" customHeight="1" x14ac:dyDescent="0.2">
      <c r="A177" s="217" t="s">
        <v>246</v>
      </c>
      <c r="B177" s="101">
        <f>'Jälkilaskelma 2018'!B174</f>
        <v>0</v>
      </c>
      <c r="C177" s="92"/>
      <c r="D177" s="365">
        <f>'Jälkilaskelma 2018'!D174</f>
        <v>0</v>
      </c>
      <c r="F177" s="365">
        <f>'Jälkilaskelma 2018'!F174</f>
        <v>0</v>
      </c>
      <c r="H177" s="365">
        <f>'Jälkilaskelma 2018'!H174</f>
        <v>0</v>
      </c>
    </row>
    <row r="178" spans="1:8" ht="25.15" customHeight="1" x14ac:dyDescent="0.2">
      <c r="A178" s="218" t="s">
        <v>247</v>
      </c>
      <c r="B178" s="95">
        <f>B176-B177</f>
        <v>0</v>
      </c>
      <c r="C178" s="92"/>
      <c r="D178" s="361">
        <f>D176-D177</f>
        <v>0</v>
      </c>
      <c r="F178" s="361">
        <f>F176-F177</f>
        <v>0</v>
      </c>
      <c r="H178" s="361">
        <f>H176-H177</f>
        <v>0</v>
      </c>
    </row>
    <row r="179" spans="1:8" s="435" customFormat="1" ht="25.15" customHeight="1" x14ac:dyDescent="0.2">
      <c r="A179" s="209" t="s">
        <v>248</v>
      </c>
      <c r="B179" s="96">
        <f>-B97+B41+B87</f>
        <v>0</v>
      </c>
      <c r="C179" s="92"/>
      <c r="D179" s="96">
        <f>-D97+D41+D87</f>
        <v>0</v>
      </c>
      <c r="E179" s="40"/>
      <c r="F179" s="96">
        <f>-F97+F41+F87</f>
        <v>0</v>
      </c>
      <c r="H179" s="96">
        <f>-H97+H41+H87</f>
        <v>0</v>
      </c>
    </row>
    <row r="180" spans="1:8" ht="25.15" customHeight="1" x14ac:dyDescent="0.2">
      <c r="A180" s="209" t="s">
        <v>249</v>
      </c>
      <c r="B180" s="96">
        <f>B117</f>
        <v>0</v>
      </c>
      <c r="C180" s="92"/>
      <c r="D180" s="362">
        <f>D117</f>
        <v>0</v>
      </c>
      <c r="F180" s="362">
        <f>F117</f>
        <v>0</v>
      </c>
      <c r="H180" s="362">
        <f>H117</f>
        <v>0</v>
      </c>
    </row>
    <row r="181" spans="1:8" ht="25.15" customHeight="1" x14ac:dyDescent="0.2">
      <c r="A181" s="209" t="s">
        <v>250</v>
      </c>
      <c r="B181" s="96">
        <f>B127</f>
        <v>0</v>
      </c>
      <c r="C181" s="92"/>
      <c r="D181" s="362">
        <f>D127</f>
        <v>0</v>
      </c>
      <c r="E181" s="102"/>
      <c r="F181" s="362">
        <f>F127</f>
        <v>0</v>
      </c>
      <c r="H181" s="362">
        <f>H127</f>
        <v>0</v>
      </c>
    </row>
    <row r="182" spans="1:8" ht="25.15" customHeight="1" x14ac:dyDescent="0.2">
      <c r="A182" s="210" t="s">
        <v>245</v>
      </c>
      <c r="B182" s="103">
        <f>B179-B181-B180</f>
        <v>0</v>
      </c>
      <c r="C182" s="92"/>
      <c r="D182" s="366">
        <f>D179-D181-D180</f>
        <v>0</v>
      </c>
      <c r="F182" s="366">
        <f>F179-F181-F180</f>
        <v>0</v>
      </c>
      <c r="H182" s="366">
        <f>H179-H181-H180</f>
        <v>0</v>
      </c>
    </row>
    <row r="183" spans="1:8" ht="25.15" customHeight="1" x14ac:dyDescent="0.2">
      <c r="A183" s="210" t="s">
        <v>241</v>
      </c>
      <c r="B183" s="96">
        <f>ROUNDDOWN(IF(B178&gt;0,B178-B182,-B178+B182),2)</f>
        <v>0</v>
      </c>
      <c r="C183" s="104" t="str">
        <f>IF((B183)=0,"",IF((B183)&lt;&gt;0,"Laskelman investonnit on täsmättävä kahden tilikauden välillä tapahtuneeseen muutokseen!"))</f>
        <v/>
      </c>
      <c r="D183" s="364">
        <f>ROUNDDOWN(IF(D182&gt;0,D178-D182,-D178-D182),2)</f>
        <v>0</v>
      </c>
      <c r="F183" s="364">
        <f>ROUNDDOWN(IF(F182&gt;0,F178-F182,-F178-F182),2)</f>
        <v>0</v>
      </c>
      <c r="H183" s="364">
        <f>ROUNDDOWN(IF(H182&gt;0,H178-H182,-H178-H182),2)</f>
        <v>0</v>
      </c>
    </row>
    <row r="184" spans="1:8" ht="25.15" customHeight="1" x14ac:dyDescent="0.2">
      <c r="A184" s="189" t="s">
        <v>251</v>
      </c>
      <c r="B184" s="190"/>
      <c r="C184" s="92"/>
      <c r="D184" s="367"/>
      <c r="F184" s="367"/>
      <c r="H184" s="367"/>
    </row>
    <row r="185" spans="1:8" ht="25.15" customHeight="1" x14ac:dyDescent="0.2">
      <c r="A185" s="209" t="s">
        <v>252</v>
      </c>
      <c r="B185" s="93"/>
      <c r="C185" s="92"/>
      <c r="D185" s="360"/>
      <c r="F185" s="360"/>
      <c r="H185" s="360"/>
    </row>
    <row r="186" spans="1:8" ht="25.15" customHeight="1" x14ac:dyDescent="0.2">
      <c r="A186" s="210" t="s">
        <v>253</v>
      </c>
      <c r="B186" s="101"/>
      <c r="C186" s="92"/>
      <c r="D186" s="365"/>
      <c r="F186" s="365"/>
      <c r="H186" s="365"/>
    </row>
    <row r="187" spans="1:8" ht="25.15" customHeight="1" x14ac:dyDescent="0.2">
      <c r="A187" s="210" t="s">
        <v>245</v>
      </c>
      <c r="B187" s="99">
        <f>SUM(B185:B186)</f>
        <v>0</v>
      </c>
      <c r="C187" s="92"/>
      <c r="D187" s="364">
        <f>SUM(D185:D186)</f>
        <v>0</v>
      </c>
      <c r="F187" s="364">
        <f>SUM(F185:F186)</f>
        <v>0</v>
      </c>
      <c r="H187" s="364">
        <f>SUM(H185:H186)</f>
        <v>0</v>
      </c>
    </row>
    <row r="188" spans="1:8" ht="25.15" customHeight="1" x14ac:dyDescent="0.2">
      <c r="A188" s="209" t="s">
        <v>254</v>
      </c>
      <c r="B188" s="93">
        <f>'Jälkilaskelma 2018'!B185</f>
        <v>0</v>
      </c>
      <c r="C188" s="92"/>
      <c r="D188" s="360">
        <f>'Jälkilaskelma 2018'!D185</f>
        <v>0</v>
      </c>
      <c r="F188" s="360">
        <f>'Jälkilaskelma 2018'!F185</f>
        <v>0</v>
      </c>
      <c r="H188" s="360">
        <f>'Jälkilaskelma 2018'!H185</f>
        <v>0</v>
      </c>
    </row>
    <row r="189" spans="1:8" ht="25.15" customHeight="1" x14ac:dyDescent="0.2">
      <c r="A189" s="209" t="s">
        <v>255</v>
      </c>
      <c r="B189" s="101">
        <f>'Jälkilaskelma 2018'!B186</f>
        <v>0</v>
      </c>
      <c r="C189" s="92"/>
      <c r="D189" s="365">
        <f>'Jälkilaskelma 2018'!D186</f>
        <v>0</v>
      </c>
      <c r="F189" s="365">
        <f>'Jälkilaskelma 2018'!F186</f>
        <v>0</v>
      </c>
      <c r="H189" s="365">
        <f>'Jälkilaskelma 2018'!H186</f>
        <v>0</v>
      </c>
    </row>
    <row r="190" spans="1:8" ht="25.15" customHeight="1" x14ac:dyDescent="0.2">
      <c r="A190" s="210" t="s">
        <v>245</v>
      </c>
      <c r="B190" s="105">
        <f>SUM(B188:B189)</f>
        <v>0</v>
      </c>
      <c r="C190" s="92"/>
      <c r="D190" s="368">
        <f>SUM(D188:D189)</f>
        <v>0</v>
      </c>
      <c r="F190" s="368">
        <f>SUM(F188:F189)</f>
        <v>0</v>
      </c>
      <c r="H190" s="368">
        <f>SUM(H188:H189)</f>
        <v>0</v>
      </c>
    </row>
    <row r="191" spans="1:8" ht="25.15" customHeight="1" x14ac:dyDescent="0.2">
      <c r="A191" s="134" t="s">
        <v>256</v>
      </c>
      <c r="B191" s="95">
        <f>B187-B190</f>
        <v>0</v>
      </c>
      <c r="C191" s="92"/>
      <c r="D191" s="361">
        <f>D187-D190</f>
        <v>0</v>
      </c>
      <c r="F191" s="361">
        <f>F187-F190</f>
        <v>0</v>
      </c>
      <c r="H191" s="361">
        <f>H187-H190</f>
        <v>0</v>
      </c>
    </row>
    <row r="192" spans="1:8" ht="25.15" customHeight="1" x14ac:dyDescent="0.2">
      <c r="A192" s="209" t="s">
        <v>257</v>
      </c>
      <c r="B192" s="96">
        <f>B99+B23-B43-B52-B53-B69-B70</f>
        <v>0</v>
      </c>
      <c r="C192" s="92"/>
      <c r="D192" s="362">
        <f>D99+D23-D43-D52-D53-D69-D70</f>
        <v>0</v>
      </c>
      <c r="F192" s="362">
        <f>F99+F23-F43-F52-F53-F69-F70</f>
        <v>0</v>
      </c>
      <c r="H192" s="362">
        <f>H99+H23-H43-H52-H53-H69-H70</f>
        <v>0</v>
      </c>
    </row>
    <row r="193" spans="1:8" ht="25.15" customHeight="1" x14ac:dyDescent="0.2">
      <c r="A193" s="209" t="s">
        <v>258</v>
      </c>
      <c r="B193" s="96">
        <f>B116</f>
        <v>0</v>
      </c>
      <c r="C193" s="92"/>
      <c r="D193" s="362">
        <f>D116</f>
        <v>0</v>
      </c>
      <c r="F193" s="362">
        <f>F116</f>
        <v>0</v>
      </c>
      <c r="H193" s="362">
        <f>H116</f>
        <v>0</v>
      </c>
    </row>
    <row r="194" spans="1:8" ht="25.15" customHeight="1" x14ac:dyDescent="0.2">
      <c r="A194" s="209" t="s">
        <v>259</v>
      </c>
      <c r="B194" s="105">
        <f>B126</f>
        <v>0</v>
      </c>
      <c r="C194" s="92"/>
      <c r="D194" s="368">
        <f>D126</f>
        <v>0</v>
      </c>
      <c r="F194" s="368">
        <f>F126</f>
        <v>0</v>
      </c>
      <c r="H194" s="368">
        <f>H126</f>
        <v>0</v>
      </c>
    </row>
    <row r="195" spans="1:8" ht="25.15" customHeight="1" x14ac:dyDescent="0.2">
      <c r="A195" s="210" t="s">
        <v>245</v>
      </c>
      <c r="B195" s="99">
        <f>SUM(B192:B194)</f>
        <v>0</v>
      </c>
      <c r="C195" s="92"/>
      <c r="D195" s="364">
        <f>SUM(D192:D194)</f>
        <v>0</v>
      </c>
      <c r="F195" s="364">
        <f>SUM(F192:F194)</f>
        <v>0</v>
      </c>
      <c r="H195" s="364">
        <f>SUM(H192:H194)</f>
        <v>0</v>
      </c>
    </row>
    <row r="196" spans="1:8" ht="25.15" customHeight="1" x14ac:dyDescent="0.2">
      <c r="A196" s="210" t="s">
        <v>241</v>
      </c>
      <c r="B196" s="96">
        <f>ROUNDDOWN(IF(B191&gt;0,B191-B195,-B191+B195),2)</f>
        <v>0</v>
      </c>
      <c r="C196" s="104" t="str">
        <f>IF((B196)=0,"",IF((B196)&lt;&gt;0,"Lainojen lyhennykset ja nostot on täsmättävä kahden tilikauden välillä tapahtuneeseen lainojen muutokseen!"))</f>
        <v/>
      </c>
      <c r="D196" s="362">
        <f>ROUNDDOWN(IF(D191&gt;0,D191-D195,-D191+D195),2)</f>
        <v>0</v>
      </c>
      <c r="F196" s="362">
        <f>ROUNDDOWN(IF(F191&gt;0,F191-F195,-F191+F195),2)</f>
        <v>0</v>
      </c>
      <c r="H196" s="362">
        <f>ROUNDDOWN(IF(H191&gt;0,H191-H195,-H191+H195),2)</f>
        <v>0</v>
      </c>
    </row>
    <row r="197" spans="1:8" ht="25.15" customHeight="1" x14ac:dyDescent="0.2">
      <c r="A197" s="191" t="s">
        <v>260</v>
      </c>
      <c r="B197" s="192"/>
      <c r="C197" s="92"/>
      <c r="D197" s="369"/>
      <c r="F197" s="369"/>
      <c r="H197" s="369"/>
    </row>
    <row r="198" spans="1:8" ht="25.15" customHeight="1" x14ac:dyDescent="0.2">
      <c r="A198" s="211" t="s">
        <v>261</v>
      </c>
      <c r="B198" s="93"/>
      <c r="C198" s="92"/>
      <c r="D198" s="360"/>
      <c r="F198" s="360"/>
      <c r="H198" s="360"/>
    </row>
    <row r="199" spans="1:8" ht="25.15" customHeight="1" x14ac:dyDescent="0.2">
      <c r="A199" s="211" t="s">
        <v>262</v>
      </c>
      <c r="B199" s="101">
        <f>'Jälkilaskelma 2018'!B198</f>
        <v>0</v>
      </c>
      <c r="C199" s="92"/>
      <c r="D199" s="365">
        <f>'Jälkilaskelma 2018'!D198</f>
        <v>0</v>
      </c>
      <c r="F199" s="365">
        <f>'Jälkilaskelma 2018'!F198</f>
        <v>0</v>
      </c>
      <c r="H199" s="365">
        <f>'Jälkilaskelma 2018'!H198</f>
        <v>0</v>
      </c>
    </row>
    <row r="200" spans="1:8" ht="25.15" customHeight="1" x14ac:dyDescent="0.2">
      <c r="A200" s="133" t="s">
        <v>263</v>
      </c>
      <c r="B200" s="95">
        <f>B198-B199</f>
        <v>0</v>
      </c>
      <c r="C200" s="92"/>
      <c r="D200" s="361">
        <f>D198-D199</f>
        <v>0</v>
      </c>
      <c r="F200" s="361">
        <f>F198-F199</f>
        <v>0</v>
      </c>
      <c r="H200" s="361">
        <f>H198-H199</f>
        <v>0</v>
      </c>
    </row>
    <row r="201" spans="1:8" ht="25.15" customHeight="1" x14ac:dyDescent="0.2">
      <c r="A201" s="212" t="s">
        <v>264</v>
      </c>
      <c r="B201" s="93">
        <f>B98</f>
        <v>0</v>
      </c>
      <c r="C201" s="92"/>
      <c r="D201" s="360">
        <f>D98</f>
        <v>0</v>
      </c>
      <c r="F201" s="360">
        <f>F98</f>
        <v>0</v>
      </c>
      <c r="H201" s="360">
        <f>H98</f>
        <v>0</v>
      </c>
    </row>
    <row r="202" spans="1:8" ht="25.15" customHeight="1" x14ac:dyDescent="0.2">
      <c r="A202" s="212" t="s">
        <v>265</v>
      </c>
      <c r="B202" s="93"/>
      <c r="C202" s="92"/>
      <c r="D202" s="360"/>
      <c r="F202" s="360"/>
      <c r="H202" s="360"/>
    </row>
    <row r="203" spans="1:8" ht="25.15" customHeight="1" x14ac:dyDescent="0.2">
      <c r="A203" s="212" t="s">
        <v>266</v>
      </c>
      <c r="B203" s="93"/>
      <c r="C203" s="92"/>
      <c r="D203" s="360"/>
      <c r="F203" s="360"/>
      <c r="H203" s="360"/>
    </row>
    <row r="204" spans="1:8" ht="25.15" customHeight="1" x14ac:dyDescent="0.2">
      <c r="A204" s="213" t="s">
        <v>245</v>
      </c>
      <c r="B204" s="106">
        <f>SUM(B201:B203)</f>
        <v>0</v>
      </c>
      <c r="C204" s="92"/>
      <c r="D204" s="370">
        <f>SUM(D201:D203)</f>
        <v>0</v>
      </c>
      <c r="F204" s="370">
        <f>SUM(F201:F203)</f>
        <v>0</v>
      </c>
      <c r="H204" s="370">
        <f>SUM(H201:H203)</f>
        <v>0</v>
      </c>
    </row>
    <row r="205" spans="1:8" ht="25.15" customHeight="1" x14ac:dyDescent="0.2">
      <c r="A205" s="135" t="s">
        <v>241</v>
      </c>
      <c r="B205" s="99">
        <f>ROUNDDOWN(IF(B200&gt;0,B200-B204,-B200-B204),2)</f>
        <v>0</v>
      </c>
      <c r="C205" s="104" t="str">
        <f>IF((B205)=0,"",IF((B205)&lt;&gt;0,"Opo:n muutokset on täsmättävä kahden tilikauden välillä tapahtuneeseen muutokseen!"))</f>
        <v/>
      </c>
      <c r="D205" s="364">
        <f>ROUNDDOWN(IF(D200&gt;0,D200-D204,-D200-D204),2)</f>
        <v>0</v>
      </c>
      <c r="F205" s="364">
        <f>ROUNDDOWN(IF(F200&gt;0,F200-F204,-F200-F204),2)</f>
        <v>0</v>
      </c>
      <c r="H205" s="364">
        <f>ROUNDDOWN(IF(H200&gt;0,H200-H204,-H200-H204),2)</f>
        <v>0</v>
      </c>
    </row>
    <row r="206" spans="1:8" ht="25.15" customHeight="1" x14ac:dyDescent="0.2">
      <c r="A206" s="189" t="s">
        <v>267</v>
      </c>
      <c r="B206" s="190"/>
      <c r="C206" s="92"/>
      <c r="D206" s="367"/>
      <c r="E206" s="107"/>
      <c r="F206" s="367"/>
      <c r="H206" s="367"/>
    </row>
    <row r="207" spans="1:8" ht="25.15" customHeight="1" x14ac:dyDescent="0.2">
      <c r="A207" s="210" t="s">
        <v>268</v>
      </c>
      <c r="B207" s="93"/>
      <c r="C207" s="92"/>
      <c r="D207" s="360"/>
      <c r="E207" s="107"/>
      <c r="F207" s="360"/>
      <c r="H207" s="360"/>
    </row>
    <row r="208" spans="1:8" ht="25.15" customHeight="1" x14ac:dyDescent="0.2">
      <c r="A208" s="210" t="s">
        <v>269</v>
      </c>
      <c r="B208" s="101">
        <f>'Jälkilaskelma 2018'!B207</f>
        <v>0</v>
      </c>
      <c r="C208" s="92"/>
      <c r="D208" s="365">
        <f>'Jälkilaskelma 2018'!D207</f>
        <v>0</v>
      </c>
      <c r="E208" s="107"/>
      <c r="F208" s="365">
        <f>'Jälkilaskelma 2018'!F207</f>
        <v>0</v>
      </c>
      <c r="H208" s="365">
        <f>'Jälkilaskelma 2018'!H207</f>
        <v>0</v>
      </c>
    </row>
    <row r="209" spans="1:8" ht="25.15" customHeight="1" x14ac:dyDescent="0.2">
      <c r="A209" s="214" t="s">
        <v>270</v>
      </c>
      <c r="B209" s="108">
        <f>B207-B208</f>
        <v>0</v>
      </c>
      <c r="C209" s="92"/>
      <c r="D209" s="371">
        <f>D207-D208</f>
        <v>0</v>
      </c>
      <c r="E209" s="107"/>
      <c r="F209" s="371">
        <f>F207-F208</f>
        <v>0</v>
      </c>
      <c r="H209" s="371">
        <f>H207-H208</f>
        <v>0</v>
      </c>
    </row>
    <row r="210" spans="1:8" ht="25.15" customHeight="1" x14ac:dyDescent="0.2">
      <c r="A210" s="210" t="s">
        <v>271</v>
      </c>
      <c r="B210" s="101"/>
      <c r="C210" s="92"/>
      <c r="D210" s="365"/>
      <c r="E210" s="107"/>
      <c r="F210" s="365"/>
      <c r="H210" s="365"/>
    </row>
    <row r="211" spans="1:8" ht="25.15" customHeight="1" x14ac:dyDescent="0.2">
      <c r="A211" s="210" t="s">
        <v>241</v>
      </c>
      <c r="B211" s="109">
        <f>ROUNDDOWN(IF(B209&gt;0,B209-B210,-B209-B210),2)</f>
        <v>0</v>
      </c>
      <c r="C211" s="92"/>
      <c r="D211" s="368">
        <f>ROUNDDOWN(IF(D209&gt;0,D209-D210,-D209-D210),2)</f>
        <v>0</v>
      </c>
      <c r="E211" s="107"/>
      <c r="F211" s="368">
        <f>ROUNDDOWN(IF(F209&gt;0,F209-F210,-F209-F210),2)</f>
        <v>0</v>
      </c>
      <c r="H211" s="368">
        <f>ROUNDDOWN(IF(H209&gt;0,H209-H210,-H209-H210),2)</f>
        <v>0</v>
      </c>
    </row>
    <row r="212" spans="1:8" ht="25.15" customHeight="1" x14ac:dyDescent="0.2">
      <c r="A212" s="189" t="s">
        <v>272</v>
      </c>
      <c r="B212" s="190"/>
      <c r="C212" s="92"/>
      <c r="E212" s="107"/>
    </row>
    <row r="213" spans="1:8" ht="25.15" customHeight="1" x14ac:dyDescent="0.2">
      <c r="A213" s="215" t="s">
        <v>273</v>
      </c>
      <c r="B213" s="110">
        <f>B61+B78+B93+B96+B121+B131+B137</f>
        <v>0</v>
      </c>
      <c r="C213" s="92"/>
      <c r="E213" s="107"/>
    </row>
    <row r="214" spans="1:8" ht="25.15" customHeight="1" x14ac:dyDescent="0.2">
      <c r="A214" s="215" t="s">
        <v>274</v>
      </c>
      <c r="B214" s="111">
        <f>B157</f>
        <v>0</v>
      </c>
      <c r="C214" s="92"/>
      <c r="E214" s="107"/>
    </row>
    <row r="215" spans="1:8" ht="25.15" customHeight="1" x14ac:dyDescent="0.2">
      <c r="A215" s="216" t="s">
        <v>241</v>
      </c>
      <c r="B215" s="105">
        <f>ROUNDDOWN(B213-B214,2)</f>
        <v>0</v>
      </c>
      <c r="C215" s="104" t="str">
        <f>IF((B215)=0,"",IF((B215)&lt;&gt;0,"Edellisten tilikausien jäämät on täsmättävä edellisen tilikauden taseen rahoitusasemaan!"))</f>
        <v/>
      </c>
      <c r="E215" s="107"/>
    </row>
    <row r="216" spans="1:8" ht="44.45" customHeight="1" x14ac:dyDescent="0.2">
      <c r="A216" s="56" t="s">
        <v>127</v>
      </c>
      <c r="E216" s="107"/>
    </row>
    <row r="217" spans="1:8" ht="85.9" customHeight="1" x14ac:dyDescent="0.2">
      <c r="A217" s="112"/>
      <c r="B217"/>
      <c r="C217" s="113"/>
      <c r="E217" s="107"/>
    </row>
    <row r="218" spans="1:8" ht="23.45" customHeight="1" x14ac:dyDescent="0.2">
      <c r="A218" s="45" t="s">
        <v>224</v>
      </c>
      <c r="E218" s="107"/>
    </row>
    <row r="219" spans="1:8" ht="54.6" customHeight="1" x14ac:dyDescent="0.2">
      <c r="A219" s="194" t="s">
        <v>225</v>
      </c>
      <c r="B219"/>
      <c r="C219" s="114"/>
      <c r="D219" s="80"/>
      <c r="E219" s="80"/>
    </row>
    <row r="220" spans="1:8" ht="43.15" customHeight="1" x14ac:dyDescent="0.2">
      <c r="A220" s="195" t="s">
        <v>226</v>
      </c>
      <c r="B220"/>
      <c r="C220" s="80"/>
      <c r="E220" s="107"/>
    </row>
    <row r="221" spans="1:8" ht="28.5" x14ac:dyDescent="0.2">
      <c r="A221" s="56" t="s">
        <v>227</v>
      </c>
    </row>
  </sheetData>
  <sheetProtection algorithmName="SHA-512" hashValue="H/wImoiEQRR65qsjwbApEU8fsM6qTUN36Vyszq1ZSY/vLm6/caLIzv2JbUpBdTRfrls1WO0Icyn7fdOd6mal/g==" saltValue="sY4LQFq7aA3bN1I5x/a6Ow==" spinCount="100000" sheet="1" objects="1" scenarios="1"/>
  <conditionalFormatting sqref="D3">
    <cfRule type="expression" dxfId="31" priority="5">
      <formula>D3=#REF!</formula>
    </cfRule>
  </conditionalFormatting>
  <conditionalFormatting sqref="F3">
    <cfRule type="expression" dxfId="30" priority="4">
      <formula>F3=#REF!</formula>
    </cfRule>
  </conditionalFormatting>
  <conditionalFormatting sqref="H3">
    <cfRule type="expression" dxfId="29" priority="3">
      <formula>H3=#REF!</formula>
    </cfRule>
  </conditionalFormatting>
  <conditionalFormatting sqref="B3">
    <cfRule type="expression" dxfId="28" priority="1">
      <formula>B3=#REF!</formula>
    </cfRule>
  </conditionalFormatting>
  <dataValidations count="30">
    <dataValidation allowBlank="1" showInputMessage="1" showErrorMessage="1" promptTitle="Ohje" prompt="Tässä voi tarkistaa esim. vuokravakuudet, jos ne ovat kirjattu kirjanpidossa pitkäaikaisiin velkoihin ja jälkilaskelmalla muihin rahoitukseen vaikuttaviin tapahtumiin.  " sqref="B207 D207 F207 H207" xr:uid="{656CB9BD-E62A-43AC-BC6A-5FF6861C00DE}"/>
    <dataValidation allowBlank="1" showInputMessage="1" showErrorMessage="1" promptTitle="Vuokravakuudet" prompt="Vuokravakuudet esitetään lyhyaikaisissa veloissa taseen rahoitusasemassa, jos ne ovat kirjattu kirjanpidossa lyh.aikaisiin velkoihin. Jos vuokravakuudet ovat kirjattu pitkäaikaisiin velkoihin, esitetään ne muissa rahoitukseen vaikuttavissa tapahtumissa. " sqref="B185" xr:uid="{71DF4B64-347D-4B81-89CA-225E9A29F2D4}"/>
    <dataValidation allowBlank="1" showInputMessage="1" showErrorMessage="1" promptTitle="Ohje" prompt="Edellisen tilikauden jälkilaskelmasta &quot;omakust.vuokrauksen investointien rahoitusjäämä tilikauden lopussa&quot;. _x000a__x000a_" sqref="B96 D96 F96 H96" xr:uid="{68956ED2-F759-431C-AF2E-F4C40E0105DF}"/>
    <dataValidation allowBlank="1" showInputMessage="1" showErrorMessage="1" prompt="Täytä yhteisön tilikausi tähän ruutuun aloituspäivästä lopetuspäivään. Esim. 1.1.-31.12.2020." sqref="A9" xr:uid="{905CB560-C3D3-45AC-BEB9-6672B2DA9FAD}"/>
    <dataValidation operator="notBetween" showInputMessage="1" showErrorMessage="1" prompt="Lisää tilikauden pituus kuukausina." sqref="A11" xr:uid="{ECF278F3-EDD6-46E1-9126-A4B6B82E711A}"/>
    <dataValidation allowBlank="1" showInputMessage="1" showErrorMessage="1" prompt="Täytä huoneistoala- ja tilikauden pituus -solu. " sqref="E14:E15 E18 E64 E82 G18 I14:I15 G14:G15 I18" xr:uid="{7A156D21-7E84-4A10-9927-F3DAB76A6C36}"/>
    <dataValidation allowBlank="1" showInputMessage="1" showErrorMessage="1" prompt="Täytä huoneistoala- ja tilikauden pituus -solu." sqref="C14:C15 C18" xr:uid="{AAB3D24E-B798-4905-BCF5-F1D2EFF2CB69}"/>
    <dataValidation allowBlank="1" showInputMessage="1" showErrorMessage="1" promptTitle="Muut vuokratuotot" prompt="Muista vähentää muihin kuluihin kohdistuneet vuokratuotot (esim. varautumisiin kerätyt), jos niitä ei ole eritelty kirjanpidossa. " sqref="D18 B18 F18 H18" xr:uid="{351EC0BC-3D1C-445D-BE8E-7B73AD99AF9C}"/>
    <dataValidation allowBlank="1" showInputMessage="1" showErrorMessage="1" promptTitle="Kulujen kirjaus" prompt="Kulut syötetään +merkkisenä." sqref="D27 B27 F27 H27" xr:uid="{A78C35AE-283C-4AB7-A16E-EBD9DFEB461B}"/>
    <dataValidation allowBlank="1" showInputMessage="1" showErrorMessage="1" promptTitle="Korjaukset ja aktivoinnit" prompt="Korjaukset esitetään nettosummana +merkkisenä. Jos kuluja on aktivoitu taseeseen, esitetään aktivoidut kulut + merkkisenä alapuolella. (Korjauskulut+aktivoidut kulut = korjauksiin käytetyt rahavarat). Myynnit esitetään -merkkisenä." sqref="D40 B40 D87 B87 F40 F87 H40 H87" xr:uid="{11472028-C18D-4676-A293-B71C8DA1ED37}"/>
    <dataValidation allowBlank="1" showInputMessage="1" showErrorMessage="1" promptTitle="Vuokran tasaus" prompt="Kohdekohtaiset laskelmat: Summa kertoo, miten paljon kohde saa hyvitystä muilta kohteilta (-merkkinen) tai miten paljon kohde maksaa muiden kohteiden kuluja (+merkkinen). " sqref="H75 H90 H45 H58 F58 F75 F90 F45" xr:uid="{9EAA95F8-E64E-428A-AE61-D43279B81DED}"/>
    <dataValidation allowBlank="1" showInputMessage="1" showErrorMessage="1" promptTitle="Lyhennykset" prompt="Esitetään ainoastaan omakustannusvuokran alaisten kohteiden lyhennykset" sqref="D69 B69 D52 B52 F69 F52 H69 H52" xr:uid="{3C52359E-6308-4645-AB2B-B61E09FCB127}"/>
    <dataValidation allowBlank="1" showInputMessage="1" showErrorMessage="1" promptTitle="Varautumisten tuotot" prompt="Varautumisten tuottoina esitetään summa, joka on todellisuudessa kertynyt vuokrissa varautumisiin. _x000a__x000a_Varautumisiin kerättävät vuokrat on esitettävä myös vuokranmäärityslaskelmassa." sqref="D82 B82 F82 H82" xr:uid="{55909FA9-BDA4-49CF-B028-EBD121788CD4}"/>
    <dataValidation allowBlank="1" showInputMessage="1" showErrorMessage="1" promptTitle="Saadut avustukset" prompt="Summa sisältää investointeihin saadut avustukset." sqref="D97 B97 F97 H97" xr:uid="{52DE3F3D-E358-431C-A39F-5213C1B62839}"/>
    <dataValidation allowBlank="1" showInputMessage="1" showErrorMessage="1" promptTitle="Laskentaohje" prompt="Muun vuokraustoiminnan tilikauden pitkäaik.vieraspo + lyh.aik. vieras po - edell.tilikauden pitkäaik.vieraspo + lyh.aik. vieras po." sqref="D116 B116 F116 H116" xr:uid="{3FBB167A-617F-465D-BA00-C72581F94811}"/>
    <dataValidation allowBlank="1" showInputMessage="1" showErrorMessage="1" promptTitle="Vuokravakuuksien esittäminen" prompt="Vuokravakuudet esitetään  lyhyt.aik.veloissa, jos kirjanpidossa kirjattu lyhytaikaisiin. Jos kirjanpidossa kirjattu pitkäaikaisiin, vakuudet esitetään muissa  rahoitukseen vaikuttavissa tapahtumissa. " sqref="B150 B155" xr:uid="{4E42E6B2-427F-4022-9819-45B8C747584C}"/>
    <dataValidation allowBlank="1" showInputMessage="1" showErrorMessage="1" promptTitle="Pakollinen syöttötieto" prompt="Edellisen tilikauden taseen rahoitusasema on esitettävä laskelmassa. Summat otetaan edellisen tilikauden tilinpäätöksestä tai jälkilaskelmasta. " sqref="B154" xr:uid="{013409D8-3CE8-4E56-97D7-FE7F68AD1637}"/>
    <dataValidation allowBlank="1" showInputMessage="1" showErrorMessage="1" promptTitle="Ohje" prompt="Syötä luvut! Tarkista myös että muutos näkyy jälkilaskelmalla muuna rahoitukseen vaikuttavana tapahtumana." sqref="B201:B203 D201:D203 F201:F203 H201:H203" xr:uid="{193E8464-1089-4949-8B12-CF015C1C1F7D}"/>
    <dataValidation allowBlank="1" showInputMessage="1" showErrorMessage="1" promptTitle="Laskukaava" prompt="Muuta laskukaava sen mukaan, onko taseeseen aktivoidut esitetty +merkkisenä vai -merkkisenä. Tässä kaavassa taseeseen aktivoidut on hoito- ja rahoituskuluissa sekä varautumisissa esitetty +merkkisenä. " sqref="B179 F179 D179 H179" xr:uid="{F5C9AD61-C8BC-4200-80F0-F896AA7338F6}"/>
    <dataValidation allowBlank="1" showInputMessage="1" showErrorMessage="1" promptTitle="Vuokran tasaus" prompt="Jos kuluja tasataan, ei yhteisö- ja tasausryhmätason laskelmassa esitetä vuokran tasaus -summaa, koska kulut ovat jaettu kaikille kohteille. " sqref="B45 D45 B58 D58 B75 D75 B90 D90" xr:uid="{8EF802CD-018B-4819-A4A5-02A8C40B0D1B}"/>
    <dataValidation allowBlank="1" showInputMessage="1" showErrorMessage="1" promptTitle="Pakollinen syöttötieto" prompt="Laskelmaan on syötettävä edellisen tilikauden jäämät. " sqref="B61 D61 F61 H61" xr:uid="{A2FFF9C8-A954-4CF3-B9B2-2593FC278F81}"/>
    <dataValidation allowBlank="1" showInputMessage="1" showErrorMessage="1" promptTitle="Ohje" prompt="OPO:n muutoksia voivat olla esim. osakepääoman muutokset, muutokset eri rahastoissa jne. Tarkista myös, ettei edell.tilikauden ja tilikauden tuloksesta ole suoraan vähennetty osinkoa. Myös osinko on huomioitava laskelmassa. " sqref="B198" xr:uid="{BBC5F780-54DC-4225-A907-1F8FF50DFD2C}"/>
    <dataValidation allowBlank="1" showInputMessage="1" showErrorMessage="1" promptTitle="Ohje" prompt="Luvut otetaan suoraan tilinpäätöksestä. Huomaa lisätä kuluihin myös rahoituskulut. " sqref="B161" xr:uid="{3150E229-F912-4FD6-98E8-846944CD9017}"/>
    <dataValidation allowBlank="1" showInputMessage="1" showErrorMessage="1" promptTitle="Ohje" prompt="Luvut syötetään suoraan tilinpäätöksestä. Huomaa lisätä tuottoihin myös rahoitustuotot. " sqref="B160" xr:uid="{989EC0A1-7995-4DF2-8C56-198FB1A72213}"/>
    <dataValidation allowBlank="1" showInputMessage="1" showErrorMessage="1" promptTitle="Tarkistus" prompt="Tarkista tarvittaessa laskukaava. Suojauksen voi avata salasanalla &quot;ara&quot;. " sqref="H196 B196 D183 D196 F183 F196 H183 B183" xr:uid="{50F09EFB-783D-42C9-A7B5-6A9AFAD5A713}"/>
    <dataValidation allowBlank="1" showInputMessage="1" showErrorMessage="1" prompt="Tasausryhmää koskevat tiedot täytetään vain, jos yhteisöllä on tasaus käytössä. Sarakkeen voi poistaa, mikäli sille ei ole tarvetta." sqref="D2" xr:uid="{80867117-D4F0-47FA-8251-56989B5E28B1}"/>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BECD2798-F180-4BBB-8796-72AAD29EF290}"/>
    <dataValidation allowBlank="1" showInputMessage="1" showErrorMessage="1" promptTitle="Vuokravakuudet" prompt="Esitetään pelkästään lainat. Jos vuokravakuudet on kirjattu pitkäaikaisiin velkoihin, esitetään ne muissa rahoitukseen vaikuttavissa tapahtumissa. " sqref="D185 F185 H185" xr:uid="{9C27794A-E614-4568-A20B-A4660B90C536}"/>
    <dataValidation allowBlank="1" showInputMessage="1" showErrorMessage="1" promptTitle="Ohje" prompt="Luvut syötetään suoraan tuloslaskelmasta. Huomaa lisätä tuottoihin myös rahoitustuotot. " sqref="D160 F160 H160" xr:uid="{65E98E5E-14A3-4C82-87E0-53F3E8E4A494}"/>
    <dataValidation allowBlank="1" showInputMessage="1" showErrorMessage="1" promptTitle="Ohje" prompt="Luvut otetaan suoraan tuloslaskelmasta. Huomaa lisätä kuluihin myös rahoituskulut. " sqref="D161 F161 H161" xr:uid="{E2962D4B-5B89-4322-930F-FAB1A5E00B9E}"/>
  </dataValidations>
  <pageMargins left="0.70866141732283472" right="0.70866141732283472" top="0.74803149606299213" bottom="0.74803149606299213" header="0.31496062992125984" footer="0.31496062992125984"/>
  <pageSetup paperSize="9" scale="78" orientation="landscape" r:id="rId1"/>
  <headerFooter>
    <oddHeader>&amp;C&amp;D</oddHeader>
    <oddFooter>&amp;C&amp;P</oddFooter>
  </headerFooter>
  <rowBreaks count="1" manualBreakCount="1">
    <brk id="157" max="16383" man="1"/>
  </rowBreaks>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5022F-8E73-4311-846E-E4427AAEA0AB}">
  <dimension ref="A1:J221"/>
  <sheetViews>
    <sheetView showGridLines="0" zoomScale="80" zoomScaleNormal="80" workbookViewId="0">
      <selection activeCell="B7" sqref="B7"/>
    </sheetView>
  </sheetViews>
  <sheetFormatPr defaultColWidth="8.69921875" defaultRowHeight="14.25" x14ac:dyDescent="0.2"/>
  <cols>
    <col min="1" max="1" width="55.59765625" style="56" customWidth="1"/>
    <col min="2" max="2" width="28.59765625" style="41" customWidth="1"/>
    <col min="3" max="3" width="9.5" style="41" customWidth="1"/>
    <col min="4" max="4" width="28.59765625" style="92" customWidth="1"/>
    <col min="5" max="5" width="9.5" style="40" customWidth="1"/>
    <col min="6" max="6" width="32" style="1" customWidth="1"/>
    <col min="7" max="7" width="8.69921875" style="6"/>
    <col min="8" max="8" width="32" style="6" customWidth="1"/>
    <col min="9" max="9" width="8.69921875" style="6"/>
    <col min="10" max="10" width="47.59765625" style="352" customWidth="1"/>
    <col min="11" max="16384" width="8.69921875" style="6"/>
  </cols>
  <sheetData>
    <row r="1" spans="1:10" s="5" customFormat="1" ht="98.45" customHeight="1" thickBot="1" x14ac:dyDescent="0.25">
      <c r="A1" s="186" t="s">
        <v>228</v>
      </c>
      <c r="B1" s="25"/>
      <c r="C1" s="26"/>
      <c r="D1" s="27"/>
      <c r="E1" s="28"/>
      <c r="F1" s="4"/>
      <c r="J1" s="350"/>
    </row>
    <row r="2" spans="1:10" s="229" customFormat="1" ht="65.45" customHeight="1" thickBot="1" x14ac:dyDescent="0.3">
      <c r="A2" s="240" t="s">
        <v>174</v>
      </c>
      <c r="B2" s="243" t="s">
        <v>179</v>
      </c>
      <c r="C2" s="244"/>
      <c r="D2" s="245" t="s">
        <v>180</v>
      </c>
      <c r="E2" s="246"/>
      <c r="F2" s="247" t="s">
        <v>346</v>
      </c>
      <c r="G2" s="246"/>
      <c r="H2" s="247" t="s">
        <v>346</v>
      </c>
      <c r="I2" s="246"/>
      <c r="J2" s="351"/>
    </row>
    <row r="3" spans="1:10" s="239" customFormat="1" ht="53.45" customHeight="1" thickTop="1" thickBot="1" x14ac:dyDescent="0.25">
      <c r="A3" s="29"/>
      <c r="B3" s="342" t="str">
        <f>IF('Jälkilaskelma 2019'!B3="","",'Jälkilaskelma 2019'!B3)</f>
        <v/>
      </c>
      <c r="C3" s="343"/>
      <c r="D3" s="342" t="str">
        <f>IF('Jälkilaskelma 2019'!D3="","",'Jälkilaskelma 2019'!D3)</f>
        <v/>
      </c>
      <c r="E3" s="343"/>
      <c r="F3" s="342" t="str">
        <f>IF('Jälkilaskelma 2019'!F3="","",'Jälkilaskelma 2019'!F3)</f>
        <v/>
      </c>
      <c r="G3" s="343"/>
      <c r="H3" s="342" t="str">
        <f>IF('Jälkilaskelma 2019'!H3="","",'Jälkilaskelma 2019'!H3)</f>
        <v/>
      </c>
      <c r="I3" s="343"/>
      <c r="J3" s="351"/>
    </row>
    <row r="4" spans="1:10" s="229" customFormat="1" ht="31.15" customHeight="1" thickTop="1" x14ac:dyDescent="0.2">
      <c r="A4" s="241" t="s">
        <v>178</v>
      </c>
      <c r="B4" s="260" t="s">
        <v>99</v>
      </c>
      <c r="C4" s="261"/>
      <c r="D4" s="262" t="s">
        <v>99</v>
      </c>
      <c r="E4" s="263"/>
      <c r="F4" s="264" t="s">
        <v>99</v>
      </c>
      <c r="G4" s="263"/>
      <c r="H4" s="264" t="s">
        <v>99</v>
      </c>
      <c r="I4" s="263"/>
      <c r="J4" s="351"/>
    </row>
    <row r="5" spans="1:10" s="229" customFormat="1" ht="33" customHeight="1" x14ac:dyDescent="0.2">
      <c r="A5" s="29"/>
      <c r="B5" s="248" t="s">
        <v>173</v>
      </c>
      <c r="C5" s="249"/>
      <c r="D5" s="253" t="s">
        <v>173</v>
      </c>
      <c r="E5" s="254"/>
      <c r="F5" s="258" t="s">
        <v>344</v>
      </c>
      <c r="G5" s="254"/>
      <c r="H5" s="258" t="s">
        <v>344</v>
      </c>
      <c r="I5" s="254"/>
      <c r="J5" s="351"/>
    </row>
    <row r="6" spans="1:10" s="229" customFormat="1" ht="32.65" customHeight="1" x14ac:dyDescent="0.2">
      <c r="A6" s="241" t="s">
        <v>177</v>
      </c>
      <c r="B6" s="22"/>
      <c r="C6" s="310"/>
      <c r="D6" s="230"/>
      <c r="E6" s="311"/>
      <c r="F6" s="9"/>
      <c r="G6" s="311"/>
      <c r="H6" s="9"/>
      <c r="I6" s="311"/>
      <c r="J6" s="351"/>
    </row>
    <row r="7" spans="1:10" s="229" customFormat="1" ht="31.9" customHeight="1" thickBot="1" x14ac:dyDescent="0.25">
      <c r="A7" s="30"/>
      <c r="B7" s="252" t="s">
        <v>181</v>
      </c>
      <c r="C7" s="250"/>
      <c r="D7" s="257" t="s">
        <v>181</v>
      </c>
      <c r="E7" s="255"/>
      <c r="F7" s="259" t="s">
        <v>181</v>
      </c>
      <c r="G7" s="255"/>
      <c r="H7" s="259" t="s">
        <v>181</v>
      </c>
      <c r="I7" s="255"/>
      <c r="J7" s="351"/>
    </row>
    <row r="8" spans="1:10" s="229" customFormat="1" ht="32.65" customHeight="1" thickBot="1" x14ac:dyDescent="0.25">
      <c r="A8" s="241" t="s">
        <v>175</v>
      </c>
      <c r="B8" s="23"/>
      <c r="C8" s="251"/>
      <c r="D8" s="20"/>
      <c r="E8" s="256"/>
      <c r="F8" s="231"/>
      <c r="G8" s="256"/>
      <c r="H8" s="231"/>
      <c r="I8" s="256"/>
      <c r="J8" s="351"/>
    </row>
    <row r="9" spans="1:10" s="229" customFormat="1" ht="31.5" customHeight="1" x14ac:dyDescent="0.2">
      <c r="A9" s="31"/>
      <c r="B9" s="202" t="s">
        <v>100</v>
      </c>
      <c r="C9" s="32"/>
      <c r="D9" s="203" t="s">
        <v>100</v>
      </c>
      <c r="E9" s="33"/>
      <c r="F9" s="232" t="s">
        <v>100</v>
      </c>
      <c r="G9" s="33"/>
      <c r="H9" s="232" t="s">
        <v>100</v>
      </c>
      <c r="I9" s="33"/>
      <c r="J9" s="351"/>
    </row>
    <row r="10" spans="1:10" s="229" customFormat="1" ht="33" customHeight="1" thickBot="1" x14ac:dyDescent="0.25">
      <c r="A10" s="242" t="s">
        <v>176</v>
      </c>
      <c r="B10" s="34" t="s">
        <v>173</v>
      </c>
      <c r="C10" s="233"/>
      <c r="D10" s="35" t="s">
        <v>173</v>
      </c>
      <c r="E10" s="234"/>
      <c r="F10" s="35" t="s">
        <v>173</v>
      </c>
      <c r="G10" s="234"/>
      <c r="H10" s="35" t="s">
        <v>173</v>
      </c>
      <c r="I10" s="234"/>
      <c r="J10" s="351"/>
    </row>
    <row r="11" spans="1:10" s="229" customFormat="1" ht="32.65" customHeight="1" thickBot="1" x14ac:dyDescent="0.25">
      <c r="A11" s="36" t="str">
        <f>IF('Jälkilaskelma 2019'!A11="","",'Jälkilaskelma 2019'!A11)</f>
        <v/>
      </c>
      <c r="B11" s="24"/>
      <c r="C11" s="37"/>
      <c r="D11" s="21"/>
      <c r="E11" s="38"/>
      <c r="F11" s="235"/>
      <c r="G11" s="38"/>
      <c r="H11" s="235"/>
      <c r="I11" s="38"/>
      <c r="J11" s="351"/>
    </row>
    <row r="12" spans="1:10" s="7" customFormat="1" ht="85.9" customHeight="1" x14ac:dyDescent="0.2">
      <c r="A12" s="193" t="s">
        <v>277</v>
      </c>
      <c r="B12"/>
      <c r="C12" s="39"/>
      <c r="D12" s="39"/>
      <c r="E12" s="40"/>
      <c r="F12" s="3"/>
      <c r="J12" s="349"/>
    </row>
    <row r="13" spans="1:10" s="7" customFormat="1" ht="80.45" customHeight="1" thickBot="1" x14ac:dyDescent="0.3">
      <c r="A13" s="205" t="s">
        <v>84</v>
      </c>
      <c r="B13" s="238" t="str">
        <f>IF(B3="","",(B3))</f>
        <v/>
      </c>
      <c r="C13" s="204" t="s">
        <v>276</v>
      </c>
      <c r="D13" s="238" t="str">
        <f>IF(D3="","",(D3))</f>
        <v/>
      </c>
      <c r="E13" s="204" t="s">
        <v>276</v>
      </c>
      <c r="F13" s="238" t="str">
        <f>IF(F3="","",(F3))</f>
        <v/>
      </c>
      <c r="G13" s="204" t="s">
        <v>276</v>
      </c>
      <c r="H13" s="238" t="str">
        <f>IF(H3="","",(H3))</f>
        <v/>
      </c>
      <c r="I13" s="204" t="s">
        <v>276</v>
      </c>
      <c r="J13" s="349"/>
    </row>
    <row r="14" spans="1:10" s="10" customFormat="1" ht="33" customHeight="1" thickTop="1" x14ac:dyDescent="0.2">
      <c r="A14" s="141" t="s">
        <v>186</v>
      </c>
      <c r="B14" s="53"/>
      <c r="C14" s="43" t="str">
        <f>IF(B14="","",IF(B14=0,"",(B14/B$6/$A$11)))</f>
        <v/>
      </c>
      <c r="D14" s="53"/>
      <c r="E14" s="44" t="str">
        <f>IF(D14="","",IF(D14=0,"",(D14/D$6/$A$11)))</f>
        <v/>
      </c>
      <c r="F14" s="53"/>
      <c r="G14" s="44" t="str">
        <f>IF(F14="","",IF(F14=0,"",(F14/F$6/$A$11)))</f>
        <v/>
      </c>
      <c r="H14" s="53"/>
      <c r="I14" s="44" t="str">
        <f>IF(H14="","",IF(H14=0,"",(H14/H$6/$A$11)))</f>
        <v/>
      </c>
      <c r="J14" s="352"/>
    </row>
    <row r="15" spans="1:10" s="10" customFormat="1" ht="38.450000000000003" customHeight="1" x14ac:dyDescent="0.2">
      <c r="A15" s="141" t="s">
        <v>187</v>
      </c>
      <c r="B15" s="44">
        <f>B18+B19+B64+B82</f>
        <v>0</v>
      </c>
      <c r="C15" s="43" t="str">
        <f>IF(B15="","",IF(B15=0,"",(B15/B$6/$A$11)))</f>
        <v/>
      </c>
      <c r="D15" s="44">
        <f>D18+D19+D64+D82</f>
        <v>0</v>
      </c>
      <c r="E15" s="44" t="str">
        <f>IF(D15="","",IF(D15=0,"",(D15/D$6/$A$11)))</f>
        <v/>
      </c>
      <c r="F15" s="44">
        <f>F18+F19+F64+F82</f>
        <v>0</v>
      </c>
      <c r="G15" s="44" t="str">
        <f>IF(F15="","",IF(F15=0,"",(F15/F$6/$A$11)))</f>
        <v/>
      </c>
      <c r="H15" s="44">
        <f>H18+H19+H64+H82</f>
        <v>0</v>
      </c>
      <c r="I15" s="44" t="str">
        <f>IF(H15="","",IF(H15=0,"",(H15/H$6/$A$11)))</f>
        <v/>
      </c>
      <c r="J15" s="352"/>
    </row>
    <row r="16" spans="1:10" s="10" customFormat="1" ht="25.15" customHeight="1" x14ac:dyDescent="0.2">
      <c r="A16" s="142" t="s">
        <v>188</v>
      </c>
      <c r="B16" s="46" t="e">
        <f>B15/B14</f>
        <v>#DIV/0!</v>
      </c>
      <c r="C16" s="47"/>
      <c r="D16" s="46" t="e">
        <f>D15/D14</f>
        <v>#DIV/0!</v>
      </c>
      <c r="E16" s="47"/>
      <c r="F16" s="46" t="e">
        <f>F15/F14</f>
        <v>#DIV/0!</v>
      </c>
      <c r="G16" s="47"/>
      <c r="H16" s="46" t="e">
        <f>H15/H14</f>
        <v>#DIV/0!</v>
      </c>
      <c r="I16" s="47"/>
      <c r="J16" s="352"/>
    </row>
    <row r="17" spans="1:10" s="10" customFormat="1" ht="45.6" customHeight="1" thickBot="1" x14ac:dyDescent="0.3">
      <c r="A17" s="146" t="s">
        <v>130</v>
      </c>
      <c r="B17" s="48"/>
      <c r="C17" s="48"/>
      <c r="D17" s="48"/>
      <c r="E17" s="48"/>
      <c r="F17" s="48"/>
      <c r="G17" s="48"/>
      <c r="H17" s="48"/>
      <c r="I17" s="48"/>
      <c r="J17" s="353"/>
    </row>
    <row r="18" spans="1:10" s="10" customFormat="1" ht="25.15" customHeight="1" thickTop="1" x14ac:dyDescent="0.2">
      <c r="A18" s="276" t="s">
        <v>129</v>
      </c>
      <c r="B18" s="50"/>
      <c r="C18" s="43" t="str">
        <f>IF(B18="","",IF(B18=0,"",(B18/B$6/$A$11)))</f>
        <v/>
      </c>
      <c r="D18" s="50"/>
      <c r="E18" s="44" t="str">
        <f>IF(D18="","",IF(D18=0,"",(D18/D$6/$A$11)))</f>
        <v/>
      </c>
      <c r="F18" s="50"/>
      <c r="G18" s="44" t="str">
        <f>IF(F18="","",IF(F18=0,"",(F18/F$6/$A$11)))</f>
        <v/>
      </c>
      <c r="H18" s="50"/>
      <c r="I18" s="44" t="str">
        <f>IF(H18="","",IF(H18=0,"",(H18/H$6/$A$11)))</f>
        <v/>
      </c>
      <c r="J18" s="352"/>
    </row>
    <row r="19" spans="1:10" s="10" customFormat="1" ht="25.15" customHeight="1" x14ac:dyDescent="0.2">
      <c r="A19" s="208" t="s">
        <v>21</v>
      </c>
      <c r="B19" s="53"/>
      <c r="C19" s="54" t="str">
        <f>IF(B19="","",IF(B19=0,"",(B19/B$6/$A$11)))</f>
        <v/>
      </c>
      <c r="D19" s="53"/>
      <c r="E19" s="54" t="str">
        <f>IF(D19="","",IF(D19=0,"",(D19/D$6/$A$11)))</f>
        <v/>
      </c>
      <c r="F19" s="53"/>
      <c r="G19" s="54" t="str">
        <f>IF(F19="","",IF(F19=0,"",(F19/F$6/$A$11)))</f>
        <v/>
      </c>
      <c r="H19" s="53"/>
      <c r="I19" s="54" t="str">
        <f>IF(H19="","",IF(H19=0,"",(H19/H$6/$A$11)))</f>
        <v/>
      </c>
      <c r="J19" s="352"/>
    </row>
    <row r="20" spans="1:10" s="10" customFormat="1" ht="25.15" customHeight="1" x14ac:dyDescent="0.2">
      <c r="A20" s="208" t="s">
        <v>13</v>
      </c>
      <c r="B20" s="53"/>
      <c r="C20" s="54" t="str">
        <f>IF(B20="","",IF(B20=0,"",(B20/B$6/$A$11)))</f>
        <v/>
      </c>
      <c r="D20" s="53"/>
      <c r="E20" s="54" t="str">
        <f>IF(D20="","",IF(D20=0,"",(D20/D$6/$A$11)))</f>
        <v/>
      </c>
      <c r="F20" s="53"/>
      <c r="G20" s="54" t="str">
        <f>IF(F20="","",IF(F20=0,"",(F20/F$6/$A$11)))</f>
        <v/>
      </c>
      <c r="H20" s="53"/>
      <c r="I20" s="54" t="str">
        <f>IF(H20="","",IF(H20=0,"",(H20/H$6/$A$11)))</f>
        <v/>
      </c>
      <c r="J20" s="352"/>
    </row>
    <row r="21" spans="1:10" s="10" customFormat="1" ht="25.15" customHeight="1" x14ac:dyDescent="0.2">
      <c r="A21" s="208" t="s">
        <v>0</v>
      </c>
      <c r="B21" s="55"/>
      <c r="C21" s="44" t="str">
        <f>IF(B21="","",IF(B21=0,"",(B21/B$6/$A$11)))</f>
        <v/>
      </c>
      <c r="D21" s="55"/>
      <c r="E21" s="54" t="str">
        <f>IF(D21="","",IF(D21=0,"",(D21/D$6/$A$11)))</f>
        <v/>
      </c>
      <c r="F21" s="55"/>
      <c r="G21" s="54" t="str">
        <f>IF(F21="","",IF(F21=0,"",(F21/F$6/$A$11)))</f>
        <v/>
      </c>
      <c r="H21" s="55"/>
      <c r="I21" s="54" t="str">
        <f>IF(H21="","",IF(H21=0,"",(H21/H$6/$A$11)))</f>
        <v/>
      </c>
      <c r="J21" s="352"/>
    </row>
    <row r="22" spans="1:10" ht="27.6" customHeight="1" x14ac:dyDescent="0.2">
      <c r="A22" s="277" t="s">
        <v>189</v>
      </c>
      <c r="B22" s="57"/>
      <c r="C22" s="58"/>
      <c r="D22" s="57"/>
      <c r="E22" s="59"/>
      <c r="F22" s="57"/>
      <c r="G22" s="59"/>
      <c r="H22" s="57"/>
      <c r="I22" s="59"/>
      <c r="J22" s="354"/>
    </row>
    <row r="23" spans="1:10" s="10" customFormat="1" ht="25.15" customHeight="1" x14ac:dyDescent="0.2">
      <c r="A23" s="208" t="s">
        <v>32</v>
      </c>
      <c r="B23" s="53"/>
      <c r="C23" s="54" t="str">
        <f>IF(B23="","",IF(B23=0,"",(B23/B$6/$A$11)))</f>
        <v/>
      </c>
      <c r="D23" s="53"/>
      <c r="E23" s="54" t="str">
        <f>IF(D23="","",IF(D23=0,"",(D23/D$6/$A$11)))</f>
        <v/>
      </c>
      <c r="F23" s="53"/>
      <c r="G23" s="54" t="str">
        <f>IF(F23="","",IF(F23=0,"",(F23/F$6/$A$11)))</f>
        <v/>
      </c>
      <c r="H23" s="53"/>
      <c r="I23" s="54" t="str">
        <f>IF(H23="","",IF(H23=0,"",(H23/H$6/$A$11)))</f>
        <v/>
      </c>
      <c r="J23" s="353"/>
    </row>
    <row r="24" spans="1:10" s="10" customFormat="1" ht="25.15" customHeight="1" x14ac:dyDescent="0.2">
      <c r="A24" s="155" t="s">
        <v>11</v>
      </c>
      <c r="B24" s="50"/>
      <c r="C24" s="54" t="str">
        <f>IF(B24="","",IF(B24=0,"",(B24/B$6/$A$11)))</f>
        <v/>
      </c>
      <c r="D24" s="50"/>
      <c r="E24" s="54" t="str">
        <f>IF(D24="","",IF(D24=0,"",(D24/D$6/$A$11)))</f>
        <v/>
      </c>
      <c r="F24" s="50"/>
      <c r="G24" s="54" t="str">
        <f>IF(F24="","",IF(F24=0,"",(F24/F$6/$A$11)))</f>
        <v/>
      </c>
      <c r="H24" s="50"/>
      <c r="I24" s="54" t="str">
        <f>IF(H24="","",IF(H24=0,"",(H24/H$6/$A$11)))</f>
        <v/>
      </c>
      <c r="J24" s="354"/>
    </row>
    <row r="25" spans="1:10" s="10" customFormat="1" ht="25.15" customHeight="1" x14ac:dyDescent="0.2">
      <c r="A25" s="65" t="s">
        <v>117</v>
      </c>
      <c r="B25" s="62">
        <f>SUM(B18:B24)</f>
        <v>0</v>
      </c>
      <c r="C25" s="44" t="str">
        <f>IF(B25="","",IF(B25=0,"",(B25/B$6/$A$11)))</f>
        <v/>
      </c>
      <c r="D25" s="62">
        <f>SUM(D18:D24)</f>
        <v>0</v>
      </c>
      <c r="E25" s="44" t="str">
        <f>IF(D25="","",IF(D25=0,"",(D25/D$6/$A$11)))</f>
        <v/>
      </c>
      <c r="F25" s="62">
        <f>SUM(F18:F24)</f>
        <v>0</v>
      </c>
      <c r="G25" s="44" t="str">
        <f>IF(F25="","",IF(F25=0,"",(F25/F$6/$A$11)))</f>
        <v/>
      </c>
      <c r="H25" s="62">
        <f>SUM(H18:H24)</f>
        <v>0</v>
      </c>
      <c r="I25" s="44" t="str">
        <f>IF(H25="","",IF(H25=0,"",(H25/H$6/$A$11)))</f>
        <v/>
      </c>
      <c r="J25" s="352"/>
    </row>
    <row r="26" spans="1:10" s="10" customFormat="1" ht="25.15" customHeight="1" x14ac:dyDescent="0.2">
      <c r="A26" s="283" t="s">
        <v>14</v>
      </c>
      <c r="B26" s="41"/>
      <c r="C26" s="64"/>
      <c r="D26" s="41"/>
      <c r="E26" s="64"/>
      <c r="F26" s="41"/>
      <c r="G26" s="64"/>
      <c r="H26" s="41"/>
      <c r="I26" s="64"/>
      <c r="J26" s="352"/>
    </row>
    <row r="27" spans="1:10" s="10" customFormat="1" ht="25.15" customHeight="1" x14ac:dyDescent="0.2">
      <c r="A27" s="208" t="s">
        <v>190</v>
      </c>
      <c r="B27" s="53"/>
      <c r="C27" s="54" t="str">
        <f t="shared" ref="C27:C46" si="0">IF(B27="","",IF(B27=0,"",(B27/B$6/$A$11)))</f>
        <v/>
      </c>
      <c r="D27" s="53"/>
      <c r="E27" s="54" t="str">
        <f t="shared" ref="E27:E46" si="1">IF(D27="","",IF(D27=0,"",(D27/D$6/$A$11)))</f>
        <v/>
      </c>
      <c r="F27" s="53"/>
      <c r="G27" s="54" t="str">
        <f t="shared" ref="G27:G46" si="2">IF(F27="","",IF(F27=0,"",(F27/F$6/$A$11)))</f>
        <v/>
      </c>
      <c r="H27" s="53"/>
      <c r="I27" s="54" t="str">
        <f t="shared" ref="I27:I46" si="3">IF(H27="","",IF(H27=0,"",(H27/H$6/$A$11)))</f>
        <v/>
      </c>
      <c r="J27" s="352"/>
    </row>
    <row r="28" spans="1:10" s="10" customFormat="1" ht="25.15" customHeight="1" x14ac:dyDescent="0.2">
      <c r="A28" s="208" t="s">
        <v>18</v>
      </c>
      <c r="B28" s="53"/>
      <c r="C28" s="54" t="str">
        <f t="shared" si="0"/>
        <v/>
      </c>
      <c r="D28" s="53"/>
      <c r="E28" s="54" t="str">
        <f t="shared" si="1"/>
        <v/>
      </c>
      <c r="F28" s="53"/>
      <c r="G28" s="54" t="str">
        <f t="shared" si="2"/>
        <v/>
      </c>
      <c r="H28" s="53"/>
      <c r="I28" s="54" t="str">
        <f t="shared" si="3"/>
        <v/>
      </c>
      <c r="J28" s="352"/>
    </row>
    <row r="29" spans="1:10" s="10" customFormat="1" ht="25.15" customHeight="1" x14ac:dyDescent="0.2">
      <c r="A29" s="208" t="s">
        <v>1</v>
      </c>
      <c r="B29" s="53"/>
      <c r="C29" s="54" t="str">
        <f t="shared" si="0"/>
        <v/>
      </c>
      <c r="D29" s="53"/>
      <c r="E29" s="54" t="str">
        <f t="shared" si="1"/>
        <v/>
      </c>
      <c r="F29" s="53"/>
      <c r="G29" s="54" t="str">
        <f t="shared" si="2"/>
        <v/>
      </c>
      <c r="H29" s="53"/>
      <c r="I29" s="54" t="str">
        <f t="shared" si="3"/>
        <v/>
      </c>
      <c r="J29" s="352"/>
    </row>
    <row r="30" spans="1:10" s="10" customFormat="1" ht="25.15" customHeight="1" x14ac:dyDescent="0.2">
      <c r="A30" s="208" t="s">
        <v>2</v>
      </c>
      <c r="B30" s="53"/>
      <c r="C30" s="54" t="str">
        <f t="shared" si="0"/>
        <v/>
      </c>
      <c r="D30" s="53"/>
      <c r="E30" s="54" t="str">
        <f t="shared" si="1"/>
        <v/>
      </c>
      <c r="F30" s="53"/>
      <c r="G30" s="54" t="str">
        <f t="shared" si="2"/>
        <v/>
      </c>
      <c r="H30" s="53"/>
      <c r="I30" s="54" t="str">
        <f t="shared" si="3"/>
        <v/>
      </c>
      <c r="J30" s="352"/>
    </row>
    <row r="31" spans="1:10" s="10" customFormat="1" ht="25.15" customHeight="1" x14ac:dyDescent="0.2">
      <c r="A31" s="208" t="s">
        <v>3</v>
      </c>
      <c r="B31" s="53"/>
      <c r="C31" s="54" t="str">
        <f t="shared" si="0"/>
        <v/>
      </c>
      <c r="D31" s="53"/>
      <c r="E31" s="54" t="str">
        <f t="shared" si="1"/>
        <v/>
      </c>
      <c r="F31" s="53"/>
      <c r="G31" s="54" t="str">
        <f t="shared" si="2"/>
        <v/>
      </c>
      <c r="H31" s="53"/>
      <c r="I31" s="54" t="str">
        <f t="shared" si="3"/>
        <v/>
      </c>
      <c r="J31" s="352"/>
    </row>
    <row r="32" spans="1:10" s="10" customFormat="1" ht="25.15" customHeight="1" x14ac:dyDescent="0.2">
      <c r="A32" s="208" t="s">
        <v>4</v>
      </c>
      <c r="B32" s="53"/>
      <c r="C32" s="54" t="str">
        <f t="shared" si="0"/>
        <v/>
      </c>
      <c r="D32" s="53"/>
      <c r="E32" s="54" t="str">
        <f t="shared" si="1"/>
        <v/>
      </c>
      <c r="F32" s="53"/>
      <c r="G32" s="54" t="str">
        <f t="shared" si="2"/>
        <v/>
      </c>
      <c r="H32" s="53"/>
      <c r="I32" s="54" t="str">
        <f t="shared" si="3"/>
        <v/>
      </c>
      <c r="J32" s="352"/>
    </row>
    <row r="33" spans="1:10" s="10" customFormat="1" ht="25.15" customHeight="1" x14ac:dyDescent="0.2">
      <c r="A33" s="208" t="s">
        <v>5</v>
      </c>
      <c r="B33" s="53"/>
      <c r="C33" s="54" t="str">
        <f t="shared" si="0"/>
        <v/>
      </c>
      <c r="D33" s="53"/>
      <c r="E33" s="54" t="str">
        <f t="shared" si="1"/>
        <v/>
      </c>
      <c r="F33" s="53"/>
      <c r="G33" s="54" t="str">
        <f t="shared" si="2"/>
        <v/>
      </c>
      <c r="H33" s="53"/>
      <c r="I33" s="54" t="str">
        <f t="shared" si="3"/>
        <v/>
      </c>
      <c r="J33" s="352"/>
    </row>
    <row r="34" spans="1:10" s="10" customFormat="1" ht="25.15" customHeight="1" x14ac:dyDescent="0.2">
      <c r="A34" s="208" t="s">
        <v>6</v>
      </c>
      <c r="B34" s="53"/>
      <c r="C34" s="54" t="str">
        <f t="shared" si="0"/>
        <v/>
      </c>
      <c r="D34" s="53"/>
      <c r="E34" s="54" t="str">
        <f t="shared" si="1"/>
        <v/>
      </c>
      <c r="F34" s="53"/>
      <c r="G34" s="54" t="str">
        <f t="shared" si="2"/>
        <v/>
      </c>
      <c r="H34" s="53"/>
      <c r="I34" s="54" t="str">
        <f t="shared" si="3"/>
        <v/>
      </c>
      <c r="J34" s="352"/>
    </row>
    <row r="35" spans="1:10" s="10" customFormat="1" ht="25.15" customHeight="1" x14ac:dyDescent="0.2">
      <c r="A35" s="208" t="s">
        <v>7</v>
      </c>
      <c r="B35" s="53"/>
      <c r="C35" s="54" t="str">
        <f t="shared" si="0"/>
        <v/>
      </c>
      <c r="D35" s="53"/>
      <c r="E35" s="54" t="str">
        <f t="shared" si="1"/>
        <v/>
      </c>
      <c r="F35" s="53"/>
      <c r="G35" s="54" t="str">
        <f t="shared" si="2"/>
        <v/>
      </c>
      <c r="H35" s="53"/>
      <c r="I35" s="54" t="str">
        <f t="shared" si="3"/>
        <v/>
      </c>
      <c r="J35" s="352"/>
    </row>
    <row r="36" spans="1:10" s="10" customFormat="1" ht="25.15" customHeight="1" x14ac:dyDescent="0.2">
      <c r="A36" s="208" t="s">
        <v>8</v>
      </c>
      <c r="B36" s="53"/>
      <c r="C36" s="54" t="str">
        <f t="shared" si="0"/>
        <v/>
      </c>
      <c r="D36" s="53"/>
      <c r="E36" s="54" t="str">
        <f t="shared" si="1"/>
        <v/>
      </c>
      <c r="F36" s="53"/>
      <c r="G36" s="54" t="str">
        <f t="shared" si="2"/>
        <v/>
      </c>
      <c r="H36" s="53"/>
      <c r="I36" s="54" t="str">
        <f t="shared" si="3"/>
        <v/>
      </c>
      <c r="J36" s="352"/>
    </row>
    <row r="37" spans="1:10" s="10" customFormat="1" ht="25.15" customHeight="1" x14ac:dyDescent="0.2">
      <c r="A37" s="208" t="s">
        <v>9</v>
      </c>
      <c r="B37" s="53"/>
      <c r="C37" s="54" t="str">
        <f t="shared" si="0"/>
        <v/>
      </c>
      <c r="D37" s="53"/>
      <c r="E37" s="54" t="str">
        <f t="shared" si="1"/>
        <v/>
      </c>
      <c r="F37" s="53"/>
      <c r="G37" s="54" t="str">
        <f t="shared" si="2"/>
        <v/>
      </c>
      <c r="H37" s="53"/>
      <c r="I37" s="54" t="str">
        <f t="shared" si="3"/>
        <v/>
      </c>
      <c r="J37" s="352"/>
    </row>
    <row r="38" spans="1:10" s="10" customFormat="1" ht="25.15" customHeight="1" x14ac:dyDescent="0.2">
      <c r="A38" s="208" t="s">
        <v>28</v>
      </c>
      <c r="B38" s="53"/>
      <c r="C38" s="54" t="str">
        <f t="shared" si="0"/>
        <v/>
      </c>
      <c r="D38" s="53"/>
      <c r="E38" s="54" t="str">
        <f t="shared" si="1"/>
        <v/>
      </c>
      <c r="F38" s="53"/>
      <c r="G38" s="54" t="str">
        <f t="shared" si="2"/>
        <v/>
      </c>
      <c r="H38" s="53"/>
      <c r="I38" s="54" t="str">
        <f t="shared" si="3"/>
        <v/>
      </c>
      <c r="J38" s="352"/>
    </row>
    <row r="39" spans="1:10" s="10" customFormat="1" ht="25.15" customHeight="1" x14ac:dyDescent="0.2">
      <c r="A39" s="208" t="s">
        <v>10</v>
      </c>
      <c r="B39" s="53"/>
      <c r="C39" s="54" t="str">
        <f t="shared" si="0"/>
        <v/>
      </c>
      <c r="D39" s="53"/>
      <c r="E39" s="54" t="str">
        <f t="shared" si="1"/>
        <v/>
      </c>
      <c r="F39" s="53"/>
      <c r="G39" s="54" t="str">
        <f t="shared" si="2"/>
        <v/>
      </c>
      <c r="H39" s="53"/>
      <c r="I39" s="54" t="str">
        <f t="shared" si="3"/>
        <v/>
      </c>
      <c r="J39" s="352"/>
    </row>
    <row r="40" spans="1:10" s="10" customFormat="1" ht="25.15" customHeight="1" x14ac:dyDescent="0.2">
      <c r="A40" s="208" t="s">
        <v>19</v>
      </c>
      <c r="B40" s="53"/>
      <c r="C40" s="54" t="str">
        <f t="shared" si="0"/>
        <v/>
      </c>
      <c r="D40" s="53"/>
      <c r="E40" s="54" t="str">
        <f t="shared" si="1"/>
        <v/>
      </c>
      <c r="F40" s="53"/>
      <c r="G40" s="54" t="str">
        <f t="shared" si="2"/>
        <v/>
      </c>
      <c r="H40" s="53"/>
      <c r="I40" s="54" t="str">
        <f t="shared" si="3"/>
        <v/>
      </c>
      <c r="J40" s="352"/>
    </row>
    <row r="41" spans="1:10" s="10" customFormat="1" ht="25.15" customHeight="1" x14ac:dyDescent="0.2">
      <c r="A41" s="208" t="s">
        <v>191</v>
      </c>
      <c r="B41" s="53"/>
      <c r="C41" s="54" t="str">
        <f t="shared" si="0"/>
        <v/>
      </c>
      <c r="D41" s="53"/>
      <c r="E41" s="54" t="str">
        <f t="shared" si="1"/>
        <v/>
      </c>
      <c r="F41" s="53"/>
      <c r="G41" s="54" t="str">
        <f t="shared" si="2"/>
        <v/>
      </c>
      <c r="H41" s="53"/>
      <c r="I41" s="54" t="str">
        <f t="shared" si="3"/>
        <v/>
      </c>
      <c r="J41" s="352"/>
    </row>
    <row r="42" spans="1:10" s="10" customFormat="1" ht="30.6" customHeight="1" x14ac:dyDescent="0.2">
      <c r="A42" s="208" t="s">
        <v>26</v>
      </c>
      <c r="B42" s="53"/>
      <c r="C42" s="54" t="str">
        <f t="shared" si="0"/>
        <v/>
      </c>
      <c r="D42" s="53"/>
      <c r="E42" s="54" t="str">
        <f t="shared" si="1"/>
        <v/>
      </c>
      <c r="F42" s="53"/>
      <c r="G42" s="54" t="str">
        <f t="shared" si="2"/>
        <v/>
      </c>
      <c r="H42" s="53"/>
      <c r="I42" s="54" t="str">
        <f t="shared" si="3"/>
        <v/>
      </c>
      <c r="J42" s="352"/>
    </row>
    <row r="43" spans="1:10" s="12" customFormat="1" ht="25.15" customHeight="1" x14ac:dyDescent="0.2">
      <c r="A43" s="208" t="s">
        <v>33</v>
      </c>
      <c r="B43" s="53"/>
      <c r="C43" s="54" t="str">
        <f t="shared" si="0"/>
        <v/>
      </c>
      <c r="D43" s="53"/>
      <c r="E43" s="54" t="str">
        <f t="shared" si="1"/>
        <v/>
      </c>
      <c r="F43" s="53"/>
      <c r="G43" s="54" t="str">
        <f t="shared" si="2"/>
        <v/>
      </c>
      <c r="H43" s="53"/>
      <c r="I43" s="54" t="str">
        <f t="shared" si="3"/>
        <v/>
      </c>
      <c r="J43" s="355"/>
    </row>
    <row r="44" spans="1:10" ht="29.45" customHeight="1" x14ac:dyDescent="0.2">
      <c r="A44" s="278" t="s">
        <v>12</v>
      </c>
      <c r="B44" s="53"/>
      <c r="C44" s="54" t="str">
        <f t="shared" si="0"/>
        <v/>
      </c>
      <c r="D44" s="55"/>
      <c r="E44" s="54" t="str">
        <f t="shared" si="1"/>
        <v/>
      </c>
      <c r="F44" s="55"/>
      <c r="G44" s="54" t="str">
        <f t="shared" si="2"/>
        <v/>
      </c>
      <c r="H44" s="55"/>
      <c r="I44" s="54" t="str">
        <f t="shared" si="3"/>
        <v/>
      </c>
    </row>
    <row r="45" spans="1:10" s="10" customFormat="1" ht="17.45" customHeight="1" x14ac:dyDescent="0.2">
      <c r="A45" s="282"/>
      <c r="B45" s="79"/>
      <c r="C45" s="44" t="str">
        <f t="shared" si="0"/>
        <v/>
      </c>
      <c r="D45" s="79"/>
      <c r="E45" s="44" t="str">
        <f t="shared" si="1"/>
        <v/>
      </c>
      <c r="F45" s="79"/>
      <c r="G45" s="44" t="str">
        <f t="shared" si="2"/>
        <v/>
      </c>
      <c r="H45" s="79"/>
      <c r="I45" s="44" t="str">
        <f t="shared" si="3"/>
        <v/>
      </c>
      <c r="J45" s="352"/>
    </row>
    <row r="46" spans="1:10" s="10" customFormat="1" ht="25.15" customHeight="1" x14ac:dyDescent="0.2">
      <c r="A46" s="65" t="s">
        <v>119</v>
      </c>
      <c r="B46" s="281">
        <f>SUM(B27:B45)</f>
        <v>0</v>
      </c>
      <c r="C46" s="51" t="str">
        <f t="shared" si="0"/>
        <v/>
      </c>
      <c r="D46" s="281">
        <f>SUM(D27:D45)</f>
        <v>0</v>
      </c>
      <c r="E46" s="51" t="str">
        <f t="shared" si="1"/>
        <v/>
      </c>
      <c r="F46" s="281">
        <f>SUM(F27:F45)</f>
        <v>0</v>
      </c>
      <c r="G46" s="51" t="str">
        <f t="shared" si="2"/>
        <v/>
      </c>
      <c r="H46" s="281">
        <f>SUM(H27:H45)</f>
        <v>0</v>
      </c>
      <c r="I46" s="51" t="str">
        <f t="shared" si="3"/>
        <v/>
      </c>
      <c r="J46" s="352"/>
    </row>
    <row r="47" spans="1:10" ht="48.6" customHeight="1" x14ac:dyDescent="0.2">
      <c r="A47" s="67" t="s">
        <v>31</v>
      </c>
      <c r="C47" s="64"/>
      <c r="D47" s="41"/>
      <c r="E47" s="64"/>
      <c r="F47" s="41"/>
      <c r="G47" s="64"/>
      <c r="H47" s="41"/>
      <c r="I47" s="64"/>
    </row>
    <row r="48" spans="1:10" s="10" customFormat="1" ht="25.15" customHeight="1" x14ac:dyDescent="0.2">
      <c r="A48" s="279" t="s">
        <v>16</v>
      </c>
      <c r="B48" s="53"/>
      <c r="C48" s="54" t="str">
        <f>IF(B48="","",IF(B48=0,"",(B48/B$6/$A$11)))</f>
        <v/>
      </c>
      <c r="D48" s="53"/>
      <c r="E48" s="54" t="str">
        <f>IF(D48="","",IF(D48=0,"",(D48/D$6/$A$11)))</f>
        <v/>
      </c>
      <c r="F48" s="53"/>
      <c r="G48" s="54" t="str">
        <f>IF(F48="","",IF(F48=0,"",(F48/F$6/$A$11)))</f>
        <v/>
      </c>
      <c r="H48" s="53"/>
      <c r="I48" s="54" t="str">
        <f>IF(H48="","",IF(H48=0,"",(H48/H$6/$A$11)))</f>
        <v/>
      </c>
      <c r="J48" s="352"/>
    </row>
    <row r="49" spans="1:10" s="10" customFormat="1" ht="30.6" customHeight="1" x14ac:dyDescent="0.2">
      <c r="A49" s="65" t="s">
        <v>120</v>
      </c>
      <c r="B49" s="68">
        <f>SUM(B48:B48)</f>
        <v>0</v>
      </c>
      <c r="C49" s="44" t="str">
        <f>IF(B49="","",IF(B49=0,"",(B49/B$6/$A$11)))</f>
        <v/>
      </c>
      <c r="D49" s="68">
        <f>SUM(D48:D48)</f>
        <v>0</v>
      </c>
      <c r="E49" s="44" t="str">
        <f>IF(D49="","",IF(D49=0,"",(D49/D$6/$A$11)))</f>
        <v/>
      </c>
      <c r="F49" s="68">
        <f>SUM(F48:F48)</f>
        <v>0</v>
      </c>
      <c r="G49" s="44" t="str">
        <f>IF(F49="","",IF(F49=0,"",(F49/F$6/$A$11)))</f>
        <v/>
      </c>
      <c r="H49" s="68">
        <f>SUM(H48:H48)</f>
        <v>0</v>
      </c>
      <c r="I49" s="44" t="str">
        <f>IF(H49="","",IF(H49=0,"",(H49/H$6/$A$11)))</f>
        <v/>
      </c>
      <c r="J49" s="352"/>
    </row>
    <row r="50" spans="1:10" s="10" customFormat="1" ht="25.15" customHeight="1" x14ac:dyDescent="0.2">
      <c r="A50" s="67" t="s">
        <v>17</v>
      </c>
      <c r="B50" s="69"/>
      <c r="C50" s="64"/>
      <c r="D50" s="69"/>
      <c r="E50" s="64"/>
      <c r="F50" s="69"/>
      <c r="G50" s="64"/>
      <c r="H50" s="69"/>
      <c r="I50" s="64"/>
      <c r="J50" s="352"/>
    </row>
    <row r="51" spans="1:10" s="10" customFormat="1" ht="25.15" customHeight="1" x14ac:dyDescent="0.2">
      <c r="A51" s="208" t="s">
        <v>192</v>
      </c>
      <c r="B51" s="53"/>
      <c r="C51" s="54" t="str">
        <f t="shared" ref="C51:C62" si="4">IF(B51="","",IF(B51=0,"",(B51/B$6/$A$11)))</f>
        <v/>
      </c>
      <c r="D51" s="53"/>
      <c r="E51" s="54" t="str">
        <f t="shared" ref="E51:E62" si="5">IF(D51="","",IF(D51=0,"",(D51/D$6/$A$11)))</f>
        <v/>
      </c>
      <c r="F51" s="53"/>
      <c r="G51" s="54" t="str">
        <f t="shared" ref="G51:G62" si="6">IF(F51="","",IF(F51=0,"",(F51/F$6/$A$11)))</f>
        <v/>
      </c>
      <c r="H51" s="53"/>
      <c r="I51" s="54" t="str">
        <f t="shared" ref="I51:I62" si="7">IF(H51="","",IF(H51=0,"",(H51/H$6/$A$11)))</f>
        <v/>
      </c>
      <c r="J51" s="352"/>
    </row>
    <row r="52" spans="1:10" s="10" customFormat="1" ht="31.15" customHeight="1" x14ac:dyDescent="0.2">
      <c r="A52" s="208" t="s">
        <v>35</v>
      </c>
      <c r="B52" s="53"/>
      <c r="C52" s="54" t="str">
        <f t="shared" si="4"/>
        <v/>
      </c>
      <c r="D52" s="53"/>
      <c r="E52" s="54" t="str">
        <f t="shared" si="5"/>
        <v/>
      </c>
      <c r="F52" s="53"/>
      <c r="G52" s="54" t="str">
        <f t="shared" si="6"/>
        <v/>
      </c>
      <c r="H52" s="53"/>
      <c r="I52" s="54" t="str">
        <f t="shared" si="7"/>
        <v/>
      </c>
      <c r="J52" s="352"/>
    </row>
    <row r="53" spans="1:10" s="10" customFormat="1" ht="28.15" customHeight="1" x14ac:dyDescent="0.2">
      <c r="A53" s="274" t="s">
        <v>29</v>
      </c>
      <c r="B53" s="53"/>
      <c r="C53" s="54" t="str">
        <f t="shared" si="4"/>
        <v/>
      </c>
      <c r="D53" s="53"/>
      <c r="E53" s="54" t="str">
        <f t="shared" si="5"/>
        <v/>
      </c>
      <c r="F53" s="53"/>
      <c r="G53" s="54" t="str">
        <f t="shared" si="6"/>
        <v/>
      </c>
      <c r="H53" s="53"/>
      <c r="I53" s="54" t="str">
        <f t="shared" si="7"/>
        <v/>
      </c>
      <c r="J53" s="352"/>
    </row>
    <row r="54" spans="1:10" s="10" customFormat="1" ht="25.15" customHeight="1" x14ac:dyDescent="0.2">
      <c r="A54" s="208" t="s">
        <v>30</v>
      </c>
      <c r="B54" s="53"/>
      <c r="C54" s="54" t="str">
        <f t="shared" si="4"/>
        <v/>
      </c>
      <c r="D54" s="55"/>
      <c r="E54" s="54" t="str">
        <f t="shared" si="5"/>
        <v/>
      </c>
      <c r="F54" s="55"/>
      <c r="G54" s="54" t="str">
        <f t="shared" si="6"/>
        <v/>
      </c>
      <c r="H54" s="55"/>
      <c r="I54" s="54" t="str">
        <f t="shared" si="7"/>
        <v/>
      </c>
      <c r="J54" s="352"/>
    </row>
    <row r="55" spans="1:10" s="10" customFormat="1" ht="27.4" customHeight="1" x14ac:dyDescent="0.2">
      <c r="A55" s="274" t="s">
        <v>34</v>
      </c>
      <c r="B55" s="53"/>
      <c r="C55" s="54" t="str">
        <f t="shared" si="4"/>
        <v/>
      </c>
      <c r="D55" s="79"/>
      <c r="E55" s="54" t="str">
        <f t="shared" si="5"/>
        <v/>
      </c>
      <c r="F55" s="79"/>
      <c r="G55" s="54" t="str">
        <f t="shared" si="6"/>
        <v/>
      </c>
      <c r="H55" s="79"/>
      <c r="I55" s="54" t="str">
        <f t="shared" si="7"/>
        <v/>
      </c>
      <c r="J55" s="352"/>
    </row>
    <row r="56" spans="1:10" s="10" customFormat="1" ht="40.9" customHeight="1" x14ac:dyDescent="0.2">
      <c r="A56" s="275" t="s">
        <v>361</v>
      </c>
      <c r="B56" s="53"/>
      <c r="C56" s="54" t="str">
        <f t="shared" si="4"/>
        <v/>
      </c>
      <c r="D56" s="79"/>
      <c r="E56" s="54" t="str">
        <f t="shared" si="5"/>
        <v/>
      </c>
      <c r="F56" s="79"/>
      <c r="G56" s="54" t="str">
        <f t="shared" si="6"/>
        <v/>
      </c>
      <c r="H56" s="79"/>
      <c r="I56" s="54" t="str">
        <f t="shared" si="7"/>
        <v/>
      </c>
      <c r="J56" s="352"/>
    </row>
    <row r="57" spans="1:10" s="12" customFormat="1" ht="25.5" customHeight="1" x14ac:dyDescent="0.2">
      <c r="A57" s="276" t="s">
        <v>25</v>
      </c>
      <c r="B57" s="53"/>
      <c r="C57" s="54" t="str">
        <f t="shared" si="4"/>
        <v/>
      </c>
      <c r="D57" s="55"/>
      <c r="E57" s="54" t="str">
        <f t="shared" si="5"/>
        <v/>
      </c>
      <c r="F57" s="280"/>
      <c r="G57" s="54" t="str">
        <f t="shared" si="6"/>
        <v/>
      </c>
      <c r="H57" s="55"/>
      <c r="I57" s="54" t="str">
        <f t="shared" si="7"/>
        <v/>
      </c>
      <c r="J57" s="355"/>
    </row>
    <row r="58" spans="1:10" s="10" customFormat="1" ht="18.600000000000001" customHeight="1" x14ac:dyDescent="0.2">
      <c r="A58" s="206"/>
      <c r="B58" s="79"/>
      <c r="C58" s="54" t="str">
        <f t="shared" si="4"/>
        <v/>
      </c>
      <c r="D58" s="79"/>
      <c r="E58" s="54" t="str">
        <f t="shared" si="5"/>
        <v/>
      </c>
      <c r="F58" s="79"/>
      <c r="G58" s="54" t="str">
        <f t="shared" si="6"/>
        <v/>
      </c>
      <c r="H58" s="79"/>
      <c r="I58" s="54" t="str">
        <f t="shared" si="7"/>
        <v/>
      </c>
      <c r="J58" s="352"/>
    </row>
    <row r="59" spans="1:10" s="10" customFormat="1" ht="25.5" customHeight="1" thickBot="1" x14ac:dyDescent="0.25">
      <c r="A59" s="72" t="s">
        <v>118</v>
      </c>
      <c r="B59" s="66">
        <f>SUM(B51:B58)</f>
        <v>0</v>
      </c>
      <c r="C59" s="74" t="str">
        <f t="shared" si="4"/>
        <v/>
      </c>
      <c r="D59" s="66">
        <f>SUM(D51:D58)</f>
        <v>0</v>
      </c>
      <c r="E59" s="74" t="str">
        <f t="shared" si="5"/>
        <v/>
      </c>
      <c r="F59" s="66">
        <f>SUM(F51:F58)</f>
        <v>0</v>
      </c>
      <c r="G59" s="54" t="str">
        <f t="shared" si="6"/>
        <v/>
      </c>
      <c r="H59" s="66">
        <f>SUM(H51:H58)</f>
        <v>0</v>
      </c>
      <c r="I59" s="74" t="str">
        <f t="shared" si="7"/>
        <v/>
      </c>
      <c r="J59" s="352"/>
    </row>
    <row r="60" spans="1:10" s="10" customFormat="1" ht="37.9" customHeight="1" thickTop="1" x14ac:dyDescent="0.2">
      <c r="A60" s="285" t="s">
        <v>121</v>
      </c>
      <c r="B60" s="291">
        <f>B25-B46+B49-B59</f>
        <v>0</v>
      </c>
      <c r="C60" s="292" t="str">
        <f t="shared" si="4"/>
        <v/>
      </c>
      <c r="D60" s="291">
        <f>D25-D46+D49-D59</f>
        <v>0</v>
      </c>
      <c r="E60" s="292" t="str">
        <f t="shared" si="5"/>
        <v/>
      </c>
      <c r="F60" s="291">
        <f>F25-F46+F49-F59</f>
        <v>0</v>
      </c>
      <c r="G60" s="293" t="str">
        <f t="shared" si="6"/>
        <v/>
      </c>
      <c r="H60" s="291">
        <f>H25-H46+H49-H59</f>
        <v>0</v>
      </c>
      <c r="I60" s="292" t="str">
        <f t="shared" si="7"/>
        <v/>
      </c>
      <c r="J60" s="352"/>
    </row>
    <row r="61" spans="1:10" s="17" customFormat="1" ht="37.9" customHeight="1" x14ac:dyDescent="0.2">
      <c r="A61" s="147" t="s">
        <v>122</v>
      </c>
      <c r="B61" s="11">
        <f>'Jälkilaskelma 2019'!B62</f>
        <v>0</v>
      </c>
      <c r="C61" s="151" t="str">
        <f t="shared" si="4"/>
        <v/>
      </c>
      <c r="D61" s="11">
        <f>'Jälkilaskelma 2019'!D62</f>
        <v>0</v>
      </c>
      <c r="E61" s="151" t="str">
        <f t="shared" si="5"/>
        <v/>
      </c>
      <c r="F61" s="11">
        <f>'Jälkilaskelma 2019'!F62</f>
        <v>0</v>
      </c>
      <c r="G61" s="151" t="str">
        <f t="shared" si="6"/>
        <v/>
      </c>
      <c r="H61" s="11">
        <f>'Jälkilaskelma 2019'!H62</f>
        <v>0</v>
      </c>
      <c r="I61" s="151" t="str">
        <f t="shared" si="7"/>
        <v/>
      </c>
      <c r="J61" s="349"/>
    </row>
    <row r="62" spans="1:10" s="10" customFormat="1" ht="37.9" customHeight="1" x14ac:dyDescent="0.2">
      <c r="A62" s="148" t="s">
        <v>194</v>
      </c>
      <c r="B62" s="294">
        <f>B60+B61</f>
        <v>0</v>
      </c>
      <c r="C62" s="161" t="str">
        <f t="shared" si="4"/>
        <v/>
      </c>
      <c r="D62" s="294">
        <f>D60+D61</f>
        <v>0</v>
      </c>
      <c r="E62" s="161" t="str">
        <f t="shared" si="5"/>
        <v/>
      </c>
      <c r="F62" s="294">
        <f>F60+F61</f>
        <v>0</v>
      </c>
      <c r="G62" s="161" t="str">
        <f t="shared" si="6"/>
        <v/>
      </c>
      <c r="H62" s="294">
        <f>H60+H61</f>
        <v>0</v>
      </c>
      <c r="I62" s="161" t="str">
        <f t="shared" si="7"/>
        <v/>
      </c>
      <c r="J62" s="352"/>
    </row>
    <row r="63" spans="1:10" s="10" customFormat="1" ht="45.6" customHeight="1" thickBot="1" x14ac:dyDescent="0.3">
      <c r="A63" s="75" t="s">
        <v>46</v>
      </c>
      <c r="B63" s="48"/>
      <c r="C63" s="76"/>
      <c r="D63" s="48"/>
      <c r="E63" s="76"/>
      <c r="F63" s="48"/>
      <c r="G63" s="76"/>
      <c r="H63" s="48"/>
      <c r="I63" s="76"/>
      <c r="J63" s="352"/>
    </row>
    <row r="64" spans="1:10" s="10" customFormat="1" ht="25.15" customHeight="1" thickTop="1" x14ac:dyDescent="0.2">
      <c r="A64" s="276" t="s">
        <v>15</v>
      </c>
      <c r="B64" s="50"/>
      <c r="C64" s="54" t="str">
        <f>IF(B64="","",IF(B64=0,"",(B64/B$6/$A$11)))</f>
        <v/>
      </c>
      <c r="D64" s="50"/>
      <c r="E64" s="44" t="str">
        <f>IF(D64="","",IF(D64=0,"",(D64/D$6/$A$11)))</f>
        <v/>
      </c>
      <c r="F64" s="50"/>
      <c r="G64" s="54" t="str">
        <f>IF(F64="","",IF(F64=0,"",(F64/F$6/$A$11)))</f>
        <v/>
      </c>
      <c r="H64" s="50"/>
      <c r="I64" s="54" t="str">
        <f>IF(H64="","",IF(H64=0,"",(H64/H$6/$A$11)))</f>
        <v/>
      </c>
      <c r="J64" s="352"/>
    </row>
    <row r="65" spans="1:10" s="10" customFormat="1" ht="25.15" customHeight="1" x14ac:dyDescent="0.2">
      <c r="A65" s="284" t="s">
        <v>16</v>
      </c>
      <c r="B65" s="53"/>
      <c r="C65" s="54" t="str">
        <f>IF(B65="","",IF(B65=0,"",(B65/B$6/$A$11)))</f>
        <v/>
      </c>
      <c r="D65" s="53"/>
      <c r="E65" s="54" t="str">
        <f>IF(D65="","",IF(D65=0,"",(D65/D$6/$A$11)))</f>
        <v/>
      </c>
      <c r="F65" s="53"/>
      <c r="G65" s="54" t="str">
        <f>IF(F65="","",IF(F65=0,"",(F65/F$6/$A$11)))</f>
        <v/>
      </c>
      <c r="H65" s="53"/>
      <c r="I65" s="54" t="str">
        <f>IF(H65="","",IF(H65=0,"",(H65/H$6/$A$11)))</f>
        <v/>
      </c>
      <c r="J65" s="352"/>
    </row>
    <row r="66" spans="1:10" s="10" customFormat="1" ht="25.15" customHeight="1" x14ac:dyDescent="0.2">
      <c r="A66" s="65" t="s">
        <v>195</v>
      </c>
      <c r="B66" s="68">
        <f>SUM(B64:B65)</f>
        <v>0</v>
      </c>
      <c r="C66" s="44" t="str">
        <f>IF(B66="","",IF(B66=0,"",(B66/B$6/$A$11)))</f>
        <v/>
      </c>
      <c r="D66" s="68">
        <f>SUM(D64:D65)</f>
        <v>0</v>
      </c>
      <c r="E66" s="44" t="str">
        <f>IF(D66="","",IF(D66=0,"",(D66/D$6/$A$11)))</f>
        <v/>
      </c>
      <c r="F66" s="68">
        <f>SUM(F64:F65)</f>
        <v>0</v>
      </c>
      <c r="G66" s="44" t="str">
        <f>IF(F66="","",IF(F66=0,"",(F66/F$6/$A$11)))</f>
        <v/>
      </c>
      <c r="H66" s="68">
        <f>SUM(H64:H65)</f>
        <v>0</v>
      </c>
      <c r="I66" s="44" t="str">
        <f>IF(H66="","",IF(H66=0,"",(H66/H$6/$A$11)))</f>
        <v/>
      </c>
      <c r="J66" s="352"/>
    </row>
    <row r="67" spans="1:10" ht="36.6" customHeight="1" x14ac:dyDescent="0.2">
      <c r="A67" s="67" t="s">
        <v>17</v>
      </c>
      <c r="B67" s="69"/>
      <c r="C67" s="64"/>
      <c r="D67" s="69"/>
      <c r="E67" s="64"/>
      <c r="F67" s="69"/>
      <c r="G67" s="64"/>
      <c r="H67" s="69"/>
      <c r="I67" s="64"/>
    </row>
    <row r="68" spans="1:10" s="10" customFormat="1" ht="25.15" customHeight="1" x14ac:dyDescent="0.2">
      <c r="A68" s="208" t="s">
        <v>192</v>
      </c>
      <c r="B68" s="53"/>
      <c r="C68" s="54" t="str">
        <f t="shared" ref="C68:C79" si="8">IF(B68="","",IF(B68=0,"",(B68/B$6/$A$11)))</f>
        <v/>
      </c>
      <c r="D68" s="53"/>
      <c r="E68" s="54" t="str">
        <f t="shared" ref="E68:E79" si="9">IF(D68="","",IF(D68=0,"",(D68/D$6/$A$11)))</f>
        <v/>
      </c>
      <c r="F68" s="53"/>
      <c r="G68" s="54" t="str">
        <f t="shared" ref="G68:G79" si="10">IF(F68="","",IF(F68=0,"",(F68/F$6/$A$11)))</f>
        <v/>
      </c>
      <c r="H68" s="53"/>
      <c r="I68" s="54" t="str">
        <f t="shared" ref="I68:I79" si="11">IF(H68="","",IF(H68=0,"",(H68/H$6/$A$11)))</f>
        <v/>
      </c>
      <c r="J68" s="352"/>
    </row>
    <row r="69" spans="1:10" s="10" customFormat="1" ht="31.15" customHeight="1" x14ac:dyDescent="0.2">
      <c r="A69" s="208" t="s">
        <v>35</v>
      </c>
      <c r="B69" s="53"/>
      <c r="C69" s="44" t="str">
        <f t="shared" si="8"/>
        <v/>
      </c>
      <c r="D69" s="53"/>
      <c r="E69" s="54" t="str">
        <f t="shared" si="9"/>
        <v/>
      </c>
      <c r="F69" s="53"/>
      <c r="G69" s="54" t="str">
        <f t="shared" si="10"/>
        <v/>
      </c>
      <c r="H69" s="53"/>
      <c r="I69" s="54" t="str">
        <f t="shared" si="11"/>
        <v/>
      </c>
      <c r="J69" s="352"/>
    </row>
    <row r="70" spans="1:10" s="10" customFormat="1" ht="25.15" customHeight="1" x14ac:dyDescent="0.2">
      <c r="A70" s="274" t="s">
        <v>29</v>
      </c>
      <c r="B70" s="53"/>
      <c r="C70" s="42" t="str">
        <f t="shared" si="8"/>
        <v/>
      </c>
      <c r="D70" s="53"/>
      <c r="E70" s="54" t="str">
        <f t="shared" si="9"/>
        <v/>
      </c>
      <c r="F70" s="53"/>
      <c r="G70" s="54" t="str">
        <f t="shared" si="10"/>
        <v/>
      </c>
      <c r="H70" s="53"/>
      <c r="I70" s="54" t="str">
        <f t="shared" si="11"/>
        <v/>
      </c>
      <c r="J70" s="352"/>
    </row>
    <row r="71" spans="1:10" s="10" customFormat="1" ht="25.15" customHeight="1" x14ac:dyDescent="0.2">
      <c r="A71" s="208" t="s">
        <v>30</v>
      </c>
      <c r="B71" s="53"/>
      <c r="C71" s="54" t="str">
        <f t="shared" si="8"/>
        <v/>
      </c>
      <c r="D71" s="55"/>
      <c r="E71" s="54" t="str">
        <f t="shared" si="9"/>
        <v/>
      </c>
      <c r="F71" s="55"/>
      <c r="G71" s="54" t="str">
        <f t="shared" si="10"/>
        <v/>
      </c>
      <c r="H71" s="55"/>
      <c r="I71" s="54" t="str">
        <f t="shared" si="11"/>
        <v/>
      </c>
      <c r="J71" s="352"/>
    </row>
    <row r="72" spans="1:10" s="10" customFormat="1" ht="33" customHeight="1" x14ac:dyDescent="0.2">
      <c r="A72" s="155" t="s">
        <v>34</v>
      </c>
      <c r="B72" s="53"/>
      <c r="C72" s="54" t="str">
        <f t="shared" si="8"/>
        <v/>
      </c>
      <c r="D72" s="79"/>
      <c r="E72" s="54" t="str">
        <f t="shared" si="9"/>
        <v/>
      </c>
      <c r="F72" s="79"/>
      <c r="G72" s="54" t="str">
        <f t="shared" si="10"/>
        <v/>
      </c>
      <c r="H72" s="79"/>
      <c r="I72" s="54" t="str">
        <f t="shared" si="11"/>
        <v/>
      </c>
      <c r="J72" s="352"/>
    </row>
    <row r="73" spans="1:10" s="10" customFormat="1" ht="34.15" customHeight="1" x14ac:dyDescent="0.2">
      <c r="A73" s="275" t="s">
        <v>361</v>
      </c>
      <c r="B73" s="53"/>
      <c r="C73" s="54" t="str">
        <f t="shared" si="8"/>
        <v/>
      </c>
      <c r="D73" s="79"/>
      <c r="E73" s="54" t="str">
        <f t="shared" si="9"/>
        <v/>
      </c>
      <c r="F73" s="79"/>
      <c r="G73" s="54" t="str">
        <f t="shared" si="10"/>
        <v/>
      </c>
      <c r="H73" s="79"/>
      <c r="I73" s="54" t="str">
        <f t="shared" si="11"/>
        <v/>
      </c>
      <c r="J73" s="352"/>
    </row>
    <row r="74" spans="1:10" s="10" customFormat="1" ht="25.15" customHeight="1" x14ac:dyDescent="0.2">
      <c r="A74" s="276" t="s">
        <v>25</v>
      </c>
      <c r="B74" s="53"/>
      <c r="C74" s="54" t="str">
        <f t="shared" si="8"/>
        <v/>
      </c>
      <c r="D74" s="53"/>
      <c r="E74" s="54" t="str">
        <f t="shared" si="9"/>
        <v/>
      </c>
      <c r="F74" s="53"/>
      <c r="G74" s="54" t="str">
        <f t="shared" si="10"/>
        <v/>
      </c>
      <c r="H74" s="53"/>
      <c r="I74" s="54" t="str">
        <f t="shared" si="11"/>
        <v/>
      </c>
      <c r="J74" s="352"/>
    </row>
    <row r="75" spans="1:10" s="10" customFormat="1" ht="16.899999999999999" customHeight="1" x14ac:dyDescent="0.2">
      <c r="A75" s="207"/>
      <c r="B75" s="79"/>
      <c r="C75" s="54" t="str">
        <f t="shared" si="8"/>
        <v/>
      </c>
      <c r="D75" s="79"/>
      <c r="E75" s="54" t="str">
        <f t="shared" si="9"/>
        <v/>
      </c>
      <c r="F75" s="79"/>
      <c r="G75" s="54" t="str">
        <f t="shared" si="10"/>
        <v/>
      </c>
      <c r="H75" s="79"/>
      <c r="I75" s="54" t="str">
        <f t="shared" si="11"/>
        <v/>
      </c>
      <c r="J75" s="352"/>
    </row>
    <row r="76" spans="1:10" s="10" customFormat="1" ht="33.6" customHeight="1" thickBot="1" x14ac:dyDescent="0.25">
      <c r="A76" s="78" t="s">
        <v>118</v>
      </c>
      <c r="B76" s="66">
        <f>SUM(B68:B75)</f>
        <v>0</v>
      </c>
      <c r="C76" s="74" t="str">
        <f t="shared" si="8"/>
        <v/>
      </c>
      <c r="D76" s="66">
        <f>SUM(D68:D75)</f>
        <v>0</v>
      </c>
      <c r="E76" s="74" t="str">
        <f t="shared" si="9"/>
        <v/>
      </c>
      <c r="F76" s="73">
        <f>SUM(F68:F75)</f>
        <v>0</v>
      </c>
      <c r="G76" s="54" t="str">
        <f t="shared" si="10"/>
        <v/>
      </c>
      <c r="H76" s="73">
        <f>SUM(H68:H75)</f>
        <v>0</v>
      </c>
      <c r="I76" s="74" t="str">
        <f t="shared" si="11"/>
        <v/>
      </c>
      <c r="J76" s="352"/>
    </row>
    <row r="77" spans="1:10" s="12" customFormat="1" ht="31.15" customHeight="1" thickTop="1" x14ac:dyDescent="0.2">
      <c r="A77" s="285" t="s">
        <v>196</v>
      </c>
      <c r="B77" s="136">
        <f>B66-B76</f>
        <v>0</v>
      </c>
      <c r="C77" s="42" t="str">
        <f t="shared" si="8"/>
        <v/>
      </c>
      <c r="D77" s="136">
        <f>D66-D76</f>
        <v>0</v>
      </c>
      <c r="E77" s="42" t="str">
        <f t="shared" si="9"/>
        <v/>
      </c>
      <c r="F77" s="136">
        <f>F66-F76</f>
        <v>0</v>
      </c>
      <c r="G77" s="236" t="str">
        <f t="shared" si="10"/>
        <v/>
      </c>
      <c r="H77" s="136">
        <f>H66-H76</f>
        <v>0</v>
      </c>
      <c r="I77" s="42" t="str">
        <f t="shared" si="11"/>
        <v/>
      </c>
      <c r="J77" s="355"/>
    </row>
    <row r="78" spans="1:10" s="10" customFormat="1" ht="31.15" customHeight="1" x14ac:dyDescent="0.2">
      <c r="A78" s="286" t="s">
        <v>197</v>
      </c>
      <c r="B78" s="53">
        <f>'Jälkilaskelma 2019'!B79</f>
        <v>0</v>
      </c>
      <c r="C78" s="54" t="str">
        <f t="shared" si="8"/>
        <v/>
      </c>
      <c r="D78" s="53">
        <f>'Jälkilaskelma 2019'!D79</f>
        <v>0</v>
      </c>
      <c r="E78" s="54" t="str">
        <f t="shared" si="9"/>
        <v/>
      </c>
      <c r="F78" s="53">
        <f>'Jälkilaskelma 2019'!F79</f>
        <v>0</v>
      </c>
      <c r="G78" s="54" t="str">
        <f t="shared" si="10"/>
        <v/>
      </c>
      <c r="H78" s="53">
        <f>'Jälkilaskelma 2019'!H79</f>
        <v>0</v>
      </c>
      <c r="I78" s="54" t="str">
        <f t="shared" si="11"/>
        <v/>
      </c>
      <c r="J78" s="352"/>
    </row>
    <row r="79" spans="1:10" s="10" customFormat="1" ht="31.15" customHeight="1" x14ac:dyDescent="0.2">
      <c r="A79" s="286" t="s">
        <v>198</v>
      </c>
      <c r="B79" s="137">
        <f>B77+B78</f>
        <v>0</v>
      </c>
      <c r="C79" s="44" t="str">
        <f t="shared" si="8"/>
        <v/>
      </c>
      <c r="D79" s="137">
        <f>D77+D78</f>
        <v>0</v>
      </c>
      <c r="E79" s="44" t="str">
        <f t="shared" si="9"/>
        <v/>
      </c>
      <c r="F79" s="137">
        <f>F77+F78</f>
        <v>0</v>
      </c>
      <c r="G79" s="44" t="str">
        <f t="shared" si="10"/>
        <v/>
      </c>
      <c r="H79" s="137">
        <f>H77+H78</f>
        <v>0</v>
      </c>
      <c r="I79" s="44" t="str">
        <f t="shared" si="11"/>
        <v/>
      </c>
      <c r="J79" s="352"/>
    </row>
    <row r="80" spans="1:10" s="10" customFormat="1" ht="56.45" customHeight="1" thickBot="1" x14ac:dyDescent="0.3">
      <c r="A80" s="75" t="s">
        <v>44</v>
      </c>
      <c r="B80" s="48"/>
      <c r="C80" s="76"/>
      <c r="D80" s="48"/>
      <c r="E80" s="76"/>
      <c r="F80" s="48"/>
      <c r="G80" s="76"/>
      <c r="H80" s="48"/>
      <c r="I80" s="76"/>
      <c r="J80" s="352"/>
    </row>
    <row r="81" spans="1:10" s="13" customFormat="1" ht="31.9" customHeight="1" thickTop="1" x14ac:dyDescent="0.2">
      <c r="A81" s="67" t="s">
        <v>22</v>
      </c>
      <c r="B81" s="41"/>
      <c r="C81" s="64"/>
      <c r="D81" s="41"/>
      <c r="E81" s="64"/>
      <c r="F81" s="41"/>
      <c r="G81" s="64"/>
      <c r="H81" s="41"/>
      <c r="I81" s="64"/>
      <c r="J81" s="356"/>
    </row>
    <row r="82" spans="1:10" s="10" customFormat="1" ht="34.15" customHeight="1" x14ac:dyDescent="0.2">
      <c r="A82" s="145" t="s">
        <v>199</v>
      </c>
      <c r="B82" s="53"/>
      <c r="C82" s="54" t="str">
        <f>IF(B82="","",IF(B82=0,"",(B82/B$6/$A$11)))</f>
        <v/>
      </c>
      <c r="D82" s="53"/>
      <c r="E82" s="44" t="str">
        <f>IF(D82="","",IF(D82=0,"",(D82/D$6/$A$11)))</f>
        <v/>
      </c>
      <c r="F82" s="53"/>
      <c r="G82" s="54" t="str">
        <f>IF(F82="","",IF(F82=0,"",(F82/F$6/$A$11)))</f>
        <v/>
      </c>
      <c r="H82" s="53"/>
      <c r="I82" s="54" t="str">
        <f>IF(H82="","",IF(H82=0,"",(H82/H$6/$A$11)))</f>
        <v/>
      </c>
      <c r="J82" s="352"/>
    </row>
    <row r="83" spans="1:10" s="10" customFormat="1" ht="36.4" customHeight="1" x14ac:dyDescent="0.2">
      <c r="A83" s="149" t="s">
        <v>27</v>
      </c>
      <c r="B83" s="79"/>
      <c r="C83" s="54" t="str">
        <f>IF(B83="","",IF(B83=0,"",(B83/B$6/$A$11)))</f>
        <v/>
      </c>
      <c r="D83" s="71"/>
      <c r="E83" s="54" t="str">
        <f>IF(D83="","",IF(D83=0,"",(D83/D$6/$A$11)))</f>
        <v/>
      </c>
      <c r="F83" s="71"/>
      <c r="G83" s="54" t="str">
        <f>IF(F83="","",IF(F83=0,"",(F83/F$6/$A$11)))</f>
        <v/>
      </c>
      <c r="H83" s="71"/>
      <c r="I83" s="54" t="str">
        <f>IF(H83="","",IF(H83=0,"",(H83/H$6/$A$11)))</f>
        <v/>
      </c>
      <c r="J83" s="352"/>
    </row>
    <row r="84" spans="1:10" s="10" customFormat="1" ht="30.6" customHeight="1" x14ac:dyDescent="0.2">
      <c r="A84" s="139" t="s">
        <v>117</v>
      </c>
      <c r="B84" s="68">
        <f>SUM(B82:B83)</f>
        <v>0</v>
      </c>
      <c r="C84" s="44" t="str">
        <f>IF(B84="","",IF(B84=0,"",(B84/B$6/$A$11)))</f>
        <v/>
      </c>
      <c r="D84" s="68">
        <f>SUM(D82:D83)</f>
        <v>0</v>
      </c>
      <c r="E84" s="44" t="str">
        <f>IF(D84="","",IF(D84=0,"",(D84/D$6/$A$11)))</f>
        <v/>
      </c>
      <c r="F84" s="68">
        <f>SUM(F82:F83)</f>
        <v>0</v>
      </c>
      <c r="G84" s="44" t="str">
        <f>IF(F84="","",IF(F84=0,"",(F84/F$6/$A$11)))</f>
        <v/>
      </c>
      <c r="H84" s="68">
        <f>SUM(H82:H83)</f>
        <v>0</v>
      </c>
      <c r="I84" s="44" t="str">
        <f>IF(H84="","",IF(H84=0,"",(H84/H$6/$A$11)))</f>
        <v/>
      </c>
      <c r="J84" s="352"/>
    </row>
    <row r="85" spans="1:10" s="10" customFormat="1" ht="32.450000000000003" customHeight="1" x14ac:dyDescent="0.2">
      <c r="A85" s="67" t="s">
        <v>23</v>
      </c>
      <c r="B85"/>
      <c r="C85"/>
      <c r="D85"/>
      <c r="E85"/>
      <c r="F85"/>
      <c r="G85"/>
      <c r="H85"/>
      <c r="I85"/>
      <c r="J85" s="352"/>
    </row>
    <row r="86" spans="1:10" s="10" customFormat="1" ht="33" customHeight="1" x14ac:dyDescent="0.2">
      <c r="A86" s="150" t="s">
        <v>200</v>
      </c>
      <c r="B86" s="11"/>
      <c r="C86" s="54" t="str">
        <f t="shared" ref="C86:C94" si="12">IF(B86="","",IF(B86=0,"",(B86/B$6/$A$11)))</f>
        <v/>
      </c>
      <c r="D86" s="11"/>
      <c r="E86" s="54" t="str">
        <f t="shared" ref="E86:E94" si="13">IF(D86="","",IF(D86=0,"",(D86/D$6/$A$11)))</f>
        <v/>
      </c>
      <c r="F86" s="11"/>
      <c r="G86" s="54" t="str">
        <f t="shared" ref="G86:G94" si="14">IF(F86="","",IF(F86=0,"",(F86/F$6/$A$11)))</f>
        <v/>
      </c>
      <c r="H86" s="11"/>
      <c r="I86" s="54" t="str">
        <f t="shared" ref="I86:I94" si="15">IF(H86="","",IF(H86=0,"",(H86/H$6/$A$11)))</f>
        <v/>
      </c>
      <c r="J86" s="352"/>
    </row>
    <row r="87" spans="1:10" s="10" customFormat="1" ht="33" customHeight="1" x14ac:dyDescent="0.2">
      <c r="A87" s="150" t="s">
        <v>201</v>
      </c>
      <c r="B87" s="11"/>
      <c r="C87" s="54" t="str">
        <f t="shared" si="12"/>
        <v/>
      </c>
      <c r="D87" s="53"/>
      <c r="E87" s="54" t="str">
        <f t="shared" si="13"/>
        <v/>
      </c>
      <c r="F87" s="53"/>
      <c r="G87" s="54" t="str">
        <f t="shared" si="14"/>
        <v/>
      </c>
      <c r="H87" s="53"/>
      <c r="I87" s="54" t="str">
        <f t="shared" si="15"/>
        <v/>
      </c>
      <c r="J87" s="352"/>
    </row>
    <row r="88" spans="1:10" s="10" customFormat="1" ht="33" customHeight="1" x14ac:dyDescent="0.2">
      <c r="A88" s="152" t="s">
        <v>368</v>
      </c>
      <c r="B88" s="11"/>
      <c r="C88" s="54" t="str">
        <f t="shared" si="12"/>
        <v/>
      </c>
      <c r="D88" s="11"/>
      <c r="E88" s="54" t="str">
        <f t="shared" si="13"/>
        <v/>
      </c>
      <c r="F88" s="11"/>
      <c r="G88" s="54" t="str">
        <f t="shared" si="14"/>
        <v/>
      </c>
      <c r="H88" s="11"/>
      <c r="I88" s="54" t="str">
        <f t="shared" si="15"/>
        <v/>
      </c>
      <c r="J88" s="352"/>
    </row>
    <row r="89" spans="1:10" s="10" customFormat="1" ht="33" customHeight="1" x14ac:dyDescent="0.2">
      <c r="A89" s="153" t="s">
        <v>202</v>
      </c>
      <c r="B89" s="11"/>
      <c r="C89" s="54" t="str">
        <f t="shared" si="12"/>
        <v/>
      </c>
      <c r="D89" s="154"/>
      <c r="E89" s="54" t="str">
        <f t="shared" si="13"/>
        <v/>
      </c>
      <c r="F89" s="154"/>
      <c r="G89" s="54" t="str">
        <f t="shared" si="14"/>
        <v/>
      </c>
      <c r="H89" s="154"/>
      <c r="I89" s="54" t="str">
        <f t="shared" si="15"/>
        <v/>
      </c>
      <c r="J89" s="352"/>
    </row>
    <row r="90" spans="1:10" s="10" customFormat="1" ht="12" customHeight="1" x14ac:dyDescent="0.2">
      <c r="A90" s="155"/>
      <c r="B90" s="79"/>
      <c r="C90" s="54" t="str">
        <f t="shared" si="12"/>
        <v/>
      </c>
      <c r="D90" s="79"/>
      <c r="E90" s="54" t="str">
        <f t="shared" si="13"/>
        <v/>
      </c>
      <c r="F90" s="79"/>
      <c r="G90" s="54" t="str">
        <f t="shared" si="14"/>
        <v/>
      </c>
      <c r="H90" s="79"/>
      <c r="I90" s="54" t="str">
        <f t="shared" si="15"/>
        <v/>
      </c>
      <c r="J90" s="352"/>
    </row>
    <row r="91" spans="1:10" s="10" customFormat="1" ht="32.450000000000003" customHeight="1" thickBot="1" x14ac:dyDescent="0.25">
      <c r="A91" s="78" t="s">
        <v>128</v>
      </c>
      <c r="B91" s="66">
        <f>SUM(B86:B90)</f>
        <v>0</v>
      </c>
      <c r="C91" s="74" t="str">
        <f t="shared" si="12"/>
        <v/>
      </c>
      <c r="D91" s="66">
        <f>SUM(D86:D90)</f>
        <v>0</v>
      </c>
      <c r="E91" s="74" t="str">
        <f t="shared" si="13"/>
        <v/>
      </c>
      <c r="F91" s="73">
        <f>SUM(F86:F90)</f>
        <v>0</v>
      </c>
      <c r="G91" s="54" t="str">
        <f t="shared" si="14"/>
        <v/>
      </c>
      <c r="H91" s="73">
        <f>SUM(H86:H90)</f>
        <v>0</v>
      </c>
      <c r="I91" s="74" t="str">
        <f t="shared" si="15"/>
        <v/>
      </c>
      <c r="J91" s="352"/>
    </row>
    <row r="92" spans="1:10" s="10" customFormat="1" ht="37.15" customHeight="1" thickTop="1" x14ac:dyDescent="0.2">
      <c r="A92" s="156" t="s">
        <v>76</v>
      </c>
      <c r="B92" s="138">
        <f>B84-B91</f>
        <v>0</v>
      </c>
      <c r="C92" s="42" t="str">
        <f t="shared" si="12"/>
        <v/>
      </c>
      <c r="D92" s="138">
        <f>D84-D91</f>
        <v>0</v>
      </c>
      <c r="E92" s="42" t="str">
        <f t="shared" si="13"/>
        <v/>
      </c>
      <c r="F92" s="138">
        <f>F84-F91</f>
        <v>0</v>
      </c>
      <c r="G92" s="236" t="str">
        <f t="shared" si="14"/>
        <v/>
      </c>
      <c r="H92" s="138">
        <f>H84-H91</f>
        <v>0</v>
      </c>
      <c r="I92" s="42" t="str">
        <f t="shared" si="15"/>
        <v/>
      </c>
      <c r="J92" s="352"/>
    </row>
    <row r="93" spans="1:10" s="10" customFormat="1" ht="37.15" customHeight="1" x14ac:dyDescent="0.2">
      <c r="A93" s="157" t="s">
        <v>360</v>
      </c>
      <c r="B93" s="53">
        <f>'Jälkilaskelma 2019'!B94</f>
        <v>0</v>
      </c>
      <c r="C93" s="54" t="str">
        <f t="shared" si="12"/>
        <v/>
      </c>
      <c r="D93" s="53">
        <f>'Jälkilaskelma 2019'!D94</f>
        <v>0</v>
      </c>
      <c r="E93" s="54" t="str">
        <f t="shared" si="13"/>
        <v/>
      </c>
      <c r="F93" s="53">
        <f>'Jälkilaskelma 2019'!F94</f>
        <v>0</v>
      </c>
      <c r="G93" s="54" t="str">
        <f t="shared" si="14"/>
        <v/>
      </c>
      <c r="H93" s="53">
        <f>'Jälkilaskelma 2019'!H94</f>
        <v>0</v>
      </c>
      <c r="I93" s="54" t="str">
        <f t="shared" si="15"/>
        <v/>
      </c>
      <c r="J93" s="352"/>
    </row>
    <row r="94" spans="1:10" s="10" customFormat="1" ht="37.15" customHeight="1" x14ac:dyDescent="0.2">
      <c r="A94" s="158" t="s">
        <v>203</v>
      </c>
      <c r="B94" s="137">
        <f>B92+B93</f>
        <v>0</v>
      </c>
      <c r="C94" s="44" t="str">
        <f t="shared" si="12"/>
        <v/>
      </c>
      <c r="D94" s="137">
        <f>D92+D93</f>
        <v>0</v>
      </c>
      <c r="E94" s="54" t="str">
        <f t="shared" si="13"/>
        <v/>
      </c>
      <c r="F94" s="137">
        <f>F92+F93</f>
        <v>0</v>
      </c>
      <c r="G94" s="54" t="str">
        <f t="shared" si="14"/>
        <v/>
      </c>
      <c r="H94" s="137">
        <f>H92+H93</f>
        <v>0</v>
      </c>
      <c r="I94" s="54" t="str">
        <f t="shared" si="15"/>
        <v/>
      </c>
      <c r="J94" s="352"/>
    </row>
    <row r="95" spans="1:10" s="10" customFormat="1" ht="78" customHeight="1" thickBot="1" x14ac:dyDescent="0.3">
      <c r="A95" s="200" t="s">
        <v>109</v>
      </c>
      <c r="B95" s="201"/>
      <c r="C95" s="201"/>
      <c r="D95" s="201"/>
      <c r="E95" s="196"/>
      <c r="F95" s="201"/>
      <c r="G95" s="196"/>
      <c r="H95" s="201"/>
      <c r="I95" s="196"/>
      <c r="J95" s="352"/>
    </row>
    <row r="96" spans="1:10" s="10" customFormat="1" ht="38.450000000000003" customHeight="1" thickTop="1" x14ac:dyDescent="0.2">
      <c r="A96" s="287" t="s">
        <v>106</v>
      </c>
      <c r="B96" s="144">
        <f>'Jälkilaskelma 2019'!B103</f>
        <v>0</v>
      </c>
      <c r="C96" s="64"/>
      <c r="D96" s="144">
        <f>'Jälkilaskelma 2019'!D103</f>
        <v>0</v>
      </c>
      <c r="E96" s="237"/>
      <c r="F96" s="144">
        <f>'Jälkilaskelma 2019'!F103</f>
        <v>0</v>
      </c>
      <c r="G96" s="237"/>
      <c r="H96" s="144">
        <f>'Jälkilaskelma 2019'!H103</f>
        <v>0</v>
      </c>
      <c r="I96" s="64"/>
      <c r="J96" s="352"/>
    </row>
    <row r="97" spans="1:10" s="436" customFormat="1" ht="45.6" customHeight="1" x14ac:dyDescent="0.2">
      <c r="A97" s="145" t="s">
        <v>416</v>
      </c>
      <c r="B97" s="79"/>
      <c r="C97" s="80"/>
      <c r="D97" s="79"/>
      <c r="E97" s="80"/>
      <c r="F97" s="79"/>
      <c r="G97" s="80"/>
      <c r="H97" s="79"/>
      <c r="I97" s="80"/>
      <c r="J97" s="356"/>
    </row>
    <row r="98" spans="1:10" s="14" customFormat="1" ht="37.15" customHeight="1" x14ac:dyDescent="0.2">
      <c r="A98" s="52" t="s">
        <v>107</v>
      </c>
      <c r="B98" s="79"/>
      <c r="C98" s="80"/>
      <c r="D98" s="79"/>
      <c r="E98" s="80"/>
      <c r="F98" s="79"/>
      <c r="G98" s="80"/>
      <c r="H98" s="79"/>
      <c r="I98" s="80"/>
      <c r="J98" s="352"/>
    </row>
    <row r="99" spans="1:10" s="14" customFormat="1" ht="36.6" customHeight="1" x14ac:dyDescent="0.2">
      <c r="A99" s="52" t="s">
        <v>108</v>
      </c>
      <c r="B99" s="81"/>
      <c r="C99" s="82"/>
      <c r="D99" s="81"/>
      <c r="E99" s="80"/>
      <c r="F99" s="81"/>
      <c r="G99" s="80"/>
      <c r="H99" s="81"/>
      <c r="I99" s="80"/>
      <c r="J99" s="352"/>
    </row>
    <row r="100" spans="1:10" s="14" customFormat="1" ht="36.6" customHeight="1" x14ac:dyDescent="0.2">
      <c r="A100" s="52" t="s">
        <v>374</v>
      </c>
      <c r="B100" s="81"/>
      <c r="C100" s="82"/>
      <c r="D100" s="81"/>
      <c r="E100" s="80"/>
      <c r="F100" s="81"/>
      <c r="G100" s="80"/>
      <c r="H100" s="81"/>
      <c r="I100" s="80"/>
      <c r="J100" s="352"/>
    </row>
    <row r="101" spans="1:10" s="14" customFormat="1" ht="49.9" customHeight="1" x14ac:dyDescent="0.2">
      <c r="A101" s="208" t="s">
        <v>204</v>
      </c>
      <c r="B101" s="79"/>
      <c r="C101" s="82"/>
      <c r="D101" s="79"/>
      <c r="E101" s="80"/>
      <c r="F101" s="79"/>
      <c r="G101" s="80"/>
      <c r="H101" s="79"/>
      <c r="I101" s="80"/>
      <c r="J101" s="352"/>
    </row>
    <row r="102" spans="1:10" s="14" customFormat="1" ht="49.9" customHeight="1" thickBot="1" x14ac:dyDescent="0.25">
      <c r="A102" s="437" t="s">
        <v>417</v>
      </c>
      <c r="B102" s="83"/>
      <c r="C102" s="80"/>
      <c r="D102" s="83"/>
      <c r="E102" s="80"/>
      <c r="F102" s="83"/>
      <c r="G102" s="80"/>
      <c r="H102" s="83"/>
      <c r="I102" s="80"/>
      <c r="J102" s="352"/>
    </row>
    <row r="103" spans="1:10" s="14" customFormat="1" ht="46.15" customHeight="1" thickTop="1" x14ac:dyDescent="0.2">
      <c r="A103" s="159" t="s">
        <v>205</v>
      </c>
      <c r="B103" s="136">
        <f>SUM(B96:B102)</f>
        <v>0</v>
      </c>
      <c r="C103" s="82"/>
      <c r="D103" s="136">
        <f>SUM(D96:D102)</f>
        <v>0</v>
      </c>
      <c r="E103" s="64"/>
      <c r="F103" s="136">
        <f>SUM(F96:F102)</f>
        <v>0</v>
      </c>
      <c r="G103" s="64"/>
      <c r="H103" s="136">
        <f>SUM(H96:H102)</f>
        <v>0</v>
      </c>
      <c r="I103" s="64"/>
      <c r="J103" s="352"/>
    </row>
    <row r="104" spans="1:10" s="14" customFormat="1" ht="67.900000000000006" customHeight="1" thickBot="1" x14ac:dyDescent="0.3">
      <c r="A104" s="75" t="s">
        <v>275</v>
      </c>
      <c r="B104" s="198"/>
      <c r="C104" s="199"/>
      <c r="D104" s="198"/>
      <c r="E104" s="76"/>
      <c r="F104" s="198"/>
      <c r="G104" s="76"/>
      <c r="H104" s="198"/>
      <c r="I104" s="76"/>
      <c r="J104" s="352"/>
    </row>
    <row r="105" spans="1:10" s="16" customFormat="1" ht="46.9" customHeight="1" thickTop="1" x14ac:dyDescent="0.2">
      <c r="A105" s="197" t="s">
        <v>206</v>
      </c>
      <c r="B105" s="168">
        <f>B62</f>
        <v>0</v>
      </c>
      <c r="C105" s="54" t="str">
        <f t="shared" ref="C105:C110" si="16">IF(B105="","",IF(B105=0,"",(B105/B$6/$A$11)))</f>
        <v/>
      </c>
      <c r="D105" s="168">
        <f>D62</f>
        <v>0</v>
      </c>
      <c r="E105" s="54" t="str">
        <f t="shared" ref="E105:E110" si="17">IF(D105="","",IF(D105=0,"",(D105/D$6/$A$11)))</f>
        <v/>
      </c>
      <c r="F105" s="168">
        <f>F62</f>
        <v>0</v>
      </c>
      <c r="G105" s="54" t="str">
        <f t="shared" ref="G105:G110" si="18">IF(F105="","",IF(F105=0,"",(F105/F$6/$A$11)))</f>
        <v/>
      </c>
      <c r="H105" s="168">
        <f>H62</f>
        <v>0</v>
      </c>
      <c r="I105" s="54" t="str">
        <f t="shared" ref="I105:I110" si="19">IF(H105="","",IF(H105=0,"",(H105/H$6/$A$11)))</f>
        <v/>
      </c>
      <c r="J105" s="355"/>
    </row>
    <row r="106" spans="1:10" s="17" customFormat="1" ht="46.9" customHeight="1" thickBot="1" x14ac:dyDescent="0.25">
      <c r="A106" s="162" t="s">
        <v>207</v>
      </c>
      <c r="B106" s="151">
        <f>B79</f>
        <v>0</v>
      </c>
      <c r="C106" s="74" t="str">
        <f t="shared" si="16"/>
        <v/>
      </c>
      <c r="D106" s="151">
        <f>D79</f>
        <v>0</v>
      </c>
      <c r="E106" s="74" t="str">
        <f t="shared" si="17"/>
        <v/>
      </c>
      <c r="F106" s="151">
        <f>F79</f>
        <v>0</v>
      </c>
      <c r="G106" s="54" t="str">
        <f t="shared" si="18"/>
        <v/>
      </c>
      <c r="H106" s="151">
        <f>H79</f>
        <v>0</v>
      </c>
      <c r="I106" s="54" t="str">
        <f t="shared" si="19"/>
        <v/>
      </c>
      <c r="J106" s="349"/>
    </row>
    <row r="107" spans="1:10" s="10" customFormat="1" ht="46.9" customHeight="1" thickTop="1" x14ac:dyDescent="0.2">
      <c r="A107" s="164" t="s">
        <v>345</v>
      </c>
      <c r="B107" s="165">
        <f>SUM(B105:B106)</f>
        <v>0</v>
      </c>
      <c r="C107" s="42" t="str">
        <f t="shared" si="16"/>
        <v/>
      </c>
      <c r="D107" s="165">
        <f>SUM(D105:D106)</f>
        <v>0</v>
      </c>
      <c r="E107" s="42" t="str">
        <f t="shared" si="17"/>
        <v/>
      </c>
      <c r="F107" s="165">
        <f>SUM(F105:F106)</f>
        <v>0</v>
      </c>
      <c r="G107" s="54" t="str">
        <f t="shared" si="18"/>
        <v/>
      </c>
      <c r="H107" s="165">
        <f>SUM(H105:H106)</f>
        <v>0</v>
      </c>
      <c r="I107" s="54" t="str">
        <f t="shared" si="19"/>
        <v/>
      </c>
      <c r="J107" s="352"/>
    </row>
    <row r="108" spans="1:10" s="10" customFormat="1" ht="46.9" customHeight="1" x14ac:dyDescent="0.2">
      <c r="A108" s="160" t="s">
        <v>208</v>
      </c>
      <c r="B108" s="161">
        <f>B94</f>
        <v>0</v>
      </c>
      <c r="C108" s="54" t="str">
        <f t="shared" si="16"/>
        <v/>
      </c>
      <c r="D108" s="161">
        <f>D94</f>
        <v>0</v>
      </c>
      <c r="E108" s="54" t="str">
        <f t="shared" si="17"/>
        <v/>
      </c>
      <c r="F108" s="161">
        <f>F94</f>
        <v>0</v>
      </c>
      <c r="G108" s="54" t="str">
        <f t="shared" si="18"/>
        <v/>
      </c>
      <c r="H108" s="161">
        <f>H94</f>
        <v>0</v>
      </c>
      <c r="I108" s="54" t="str">
        <f t="shared" si="19"/>
        <v/>
      </c>
      <c r="J108" s="352"/>
    </row>
    <row r="109" spans="1:10" s="10" customFormat="1" ht="46.9" customHeight="1" thickBot="1" x14ac:dyDescent="0.25">
      <c r="A109" s="166" t="s">
        <v>209</v>
      </c>
      <c r="B109" s="163">
        <f>B103</f>
        <v>0</v>
      </c>
      <c r="C109" s="74" t="str">
        <f t="shared" si="16"/>
        <v/>
      </c>
      <c r="D109" s="163">
        <f>D103</f>
        <v>0</v>
      </c>
      <c r="E109" s="74" t="str">
        <f t="shared" si="17"/>
        <v/>
      </c>
      <c r="F109" s="163">
        <f>F103</f>
        <v>0</v>
      </c>
      <c r="G109" s="54" t="str">
        <f t="shared" si="18"/>
        <v/>
      </c>
      <c r="H109" s="163">
        <f>H103</f>
        <v>0</v>
      </c>
      <c r="I109" s="74" t="str">
        <f t="shared" si="19"/>
        <v/>
      </c>
      <c r="J109" s="352"/>
    </row>
    <row r="110" spans="1:10" s="10" customFormat="1" ht="46.9" customHeight="1" thickTop="1" x14ac:dyDescent="0.2">
      <c r="A110" s="164" t="s">
        <v>210</v>
      </c>
      <c r="B110" s="167">
        <f>B107+B108+B109</f>
        <v>0</v>
      </c>
      <c r="C110" s="51" t="str">
        <f t="shared" si="16"/>
        <v/>
      </c>
      <c r="D110" s="167">
        <f>D107+D108+D109</f>
        <v>0</v>
      </c>
      <c r="E110" s="51" t="str">
        <f t="shared" si="17"/>
        <v/>
      </c>
      <c r="F110" s="167">
        <f>F107+F108+F109</f>
        <v>0</v>
      </c>
      <c r="G110" s="236" t="str">
        <f t="shared" si="18"/>
        <v/>
      </c>
      <c r="H110" s="167">
        <f>H107+H108+H109</f>
        <v>0</v>
      </c>
      <c r="I110" s="236" t="str">
        <f t="shared" si="19"/>
        <v/>
      </c>
      <c r="J110" s="352"/>
    </row>
    <row r="111" spans="1:10" s="15" customFormat="1" ht="79.150000000000006" customHeight="1" x14ac:dyDescent="0.3">
      <c r="A111" s="169" t="s">
        <v>131</v>
      </c>
      <c r="B111" s="125"/>
      <c r="C111" s="170"/>
      <c r="D111" s="125"/>
      <c r="E111" s="170"/>
      <c r="F111" s="125"/>
      <c r="G111" s="170"/>
      <c r="H111" s="125"/>
      <c r="I111" s="170"/>
      <c r="J111" s="350"/>
    </row>
    <row r="112" spans="1:10" s="10" customFormat="1" ht="42" customHeight="1" x14ac:dyDescent="0.25">
      <c r="A112" s="171" t="s">
        <v>101</v>
      </c>
      <c r="B112" s="84"/>
      <c r="C112" s="85"/>
      <c r="D112" s="84"/>
      <c r="E112" s="85"/>
      <c r="F112" s="84"/>
      <c r="G112" s="85"/>
      <c r="H112" s="84"/>
      <c r="I112" s="85"/>
      <c r="J112" s="352"/>
    </row>
    <row r="113" spans="1:10" s="10" customFormat="1" ht="39" customHeight="1" x14ac:dyDescent="0.2">
      <c r="A113" s="18" t="s">
        <v>410</v>
      </c>
      <c r="B113" s="116" t="s">
        <v>41</v>
      </c>
      <c r="C113" s="85"/>
      <c r="D113" s="116" t="s">
        <v>41</v>
      </c>
      <c r="E113" s="85"/>
      <c r="F113" s="116" t="s">
        <v>41</v>
      </c>
      <c r="G113" s="85"/>
      <c r="H113" s="116" t="s">
        <v>41</v>
      </c>
      <c r="I113" s="85"/>
      <c r="J113" s="352"/>
    </row>
    <row r="114" spans="1:10" s="12" customFormat="1" ht="32.450000000000003" customHeight="1" x14ac:dyDescent="0.2">
      <c r="A114" s="172" t="s">
        <v>24</v>
      </c>
      <c r="B114" s="53"/>
      <c r="C114" s="85"/>
      <c r="D114" s="53"/>
      <c r="E114" s="85"/>
      <c r="F114" s="53"/>
      <c r="G114" s="85"/>
      <c r="H114" s="53"/>
      <c r="I114" s="85"/>
      <c r="J114" s="355"/>
    </row>
    <row r="115" spans="1:10" s="17" customFormat="1" ht="32.450000000000003" customHeight="1" x14ac:dyDescent="0.2">
      <c r="A115" s="172" t="s">
        <v>211</v>
      </c>
      <c r="B115" s="53"/>
      <c r="C115" s="85"/>
      <c r="D115" s="53"/>
      <c r="E115" s="85"/>
      <c r="F115" s="53"/>
      <c r="G115" s="85"/>
      <c r="H115" s="53"/>
      <c r="I115" s="85"/>
      <c r="J115" s="349"/>
    </row>
    <row r="116" spans="1:10" s="7" customFormat="1" ht="31.9" customHeight="1" x14ac:dyDescent="0.2">
      <c r="A116" s="172" t="s">
        <v>91</v>
      </c>
      <c r="B116" s="53"/>
      <c r="C116" s="85"/>
      <c r="D116" s="53"/>
      <c r="E116" s="85"/>
      <c r="F116" s="53"/>
      <c r="G116" s="85"/>
      <c r="H116" s="53"/>
      <c r="I116" s="85"/>
      <c r="J116" s="349"/>
    </row>
    <row r="117" spans="1:10" s="10" customFormat="1" ht="31.9" customHeight="1" x14ac:dyDescent="0.2">
      <c r="A117" s="19" t="s">
        <v>92</v>
      </c>
      <c r="B117" s="53"/>
      <c r="C117" s="85"/>
      <c r="D117" s="53"/>
      <c r="E117" s="85"/>
      <c r="F117" s="53"/>
      <c r="G117" s="85"/>
      <c r="H117" s="53"/>
      <c r="I117" s="85"/>
      <c r="J117" s="352"/>
    </row>
    <row r="118" spans="1:10" s="10" customFormat="1" ht="30" customHeight="1" x14ac:dyDescent="0.2">
      <c r="A118" s="265" t="s">
        <v>193</v>
      </c>
      <c r="B118" s="53"/>
      <c r="C118" s="85"/>
      <c r="D118" s="53"/>
      <c r="E118" s="85"/>
      <c r="F118" s="53"/>
      <c r="G118" s="85"/>
      <c r="H118" s="53"/>
      <c r="I118" s="85"/>
      <c r="J118" s="352"/>
    </row>
    <row r="119" spans="1:10" s="10" customFormat="1" ht="33" customHeight="1" thickBot="1" x14ac:dyDescent="0.25">
      <c r="A119" s="266" t="s">
        <v>97</v>
      </c>
      <c r="B119" s="88"/>
      <c r="C119" s="85"/>
      <c r="D119" s="88"/>
      <c r="E119" s="85"/>
      <c r="F119" s="88"/>
      <c r="G119" s="85"/>
      <c r="H119" s="88"/>
      <c r="I119" s="85"/>
      <c r="J119" s="352"/>
    </row>
    <row r="120" spans="1:10" s="17" customFormat="1" ht="31.9" customHeight="1" thickTop="1" x14ac:dyDescent="0.2">
      <c r="A120" s="174" t="s">
        <v>36</v>
      </c>
      <c r="B120" s="89">
        <f>SUM(B114:B119)</f>
        <v>0</v>
      </c>
      <c r="C120" s="85"/>
      <c r="D120" s="89">
        <f>SUM(D114:D119)</f>
        <v>0</v>
      </c>
      <c r="E120" s="85"/>
      <c r="F120" s="89">
        <f>SUM(F114:F119)</f>
        <v>0</v>
      </c>
      <c r="G120" s="85"/>
      <c r="H120" s="89">
        <f>SUM(H114:H119)</f>
        <v>0</v>
      </c>
      <c r="I120" s="85"/>
      <c r="J120" s="349"/>
    </row>
    <row r="121" spans="1:10" s="7" customFormat="1" ht="31.9" customHeight="1" x14ac:dyDescent="0.2">
      <c r="A121" s="268" t="s">
        <v>37</v>
      </c>
      <c r="B121" s="53">
        <f>'Jälkilaskelma 2019'!B122</f>
        <v>0</v>
      </c>
      <c r="C121" s="85"/>
      <c r="D121" s="53">
        <f>'Jälkilaskelma 2019'!D122</f>
        <v>0</v>
      </c>
      <c r="E121" s="85"/>
      <c r="F121" s="53">
        <f>'Jälkilaskelma 2019'!F122</f>
        <v>0</v>
      </c>
      <c r="G121" s="85"/>
      <c r="H121" s="53">
        <f>'Jälkilaskelma 2019'!H122</f>
        <v>0</v>
      </c>
      <c r="I121" s="85"/>
      <c r="J121" s="349"/>
    </row>
    <row r="122" spans="1:10" s="10" customFormat="1" ht="31.9" customHeight="1" x14ac:dyDescent="0.2">
      <c r="A122" s="267" t="s">
        <v>39</v>
      </c>
      <c r="B122" s="89">
        <f>SUM(B120:B121)</f>
        <v>0</v>
      </c>
      <c r="C122" s="85"/>
      <c r="D122" s="89">
        <f>SUM(D120:D121)</f>
        <v>0</v>
      </c>
      <c r="E122" s="85"/>
      <c r="F122" s="89">
        <f>SUM(F120:F121)</f>
        <v>0</v>
      </c>
      <c r="G122" s="85"/>
      <c r="H122" s="89">
        <f>SUM(H120:H121)</f>
        <v>0</v>
      </c>
      <c r="I122" s="85"/>
      <c r="J122" s="352"/>
    </row>
    <row r="123" spans="1:10" s="10" customFormat="1" ht="52.9" customHeight="1" x14ac:dyDescent="0.25">
      <c r="A123" s="171" t="s">
        <v>230</v>
      </c>
      <c r="B123" s="84"/>
      <c r="C123" s="85"/>
      <c r="D123" s="84"/>
      <c r="E123" s="85"/>
      <c r="F123" s="84"/>
      <c r="G123" s="85"/>
      <c r="H123" s="84"/>
      <c r="I123" s="85"/>
      <c r="J123" s="352"/>
    </row>
    <row r="124" spans="1:10" s="17" customFormat="1" ht="31.9" customHeight="1" x14ac:dyDescent="0.2">
      <c r="A124" s="172" t="s">
        <v>20</v>
      </c>
      <c r="B124" s="53"/>
      <c r="C124" s="85"/>
      <c r="D124" s="53"/>
      <c r="E124" s="85"/>
      <c r="F124" s="53"/>
      <c r="G124" s="85"/>
      <c r="H124" s="53"/>
      <c r="I124" s="85"/>
      <c r="J124" s="349"/>
    </row>
    <row r="125" spans="1:10" s="7" customFormat="1" ht="32.450000000000003" customHeight="1" x14ac:dyDescent="0.2">
      <c r="A125" s="172" t="s">
        <v>96</v>
      </c>
      <c r="B125" s="53"/>
      <c r="C125" s="85"/>
      <c r="D125" s="53"/>
      <c r="E125" s="85"/>
      <c r="F125" s="53"/>
      <c r="G125" s="85"/>
      <c r="H125" s="53"/>
      <c r="I125" s="85"/>
      <c r="J125" s="349"/>
    </row>
    <row r="126" spans="1:10" s="10" customFormat="1" ht="32.450000000000003" customHeight="1" x14ac:dyDescent="0.2">
      <c r="A126" s="172" t="s">
        <v>93</v>
      </c>
      <c r="B126" s="53"/>
      <c r="C126" s="85"/>
      <c r="D126" s="53"/>
      <c r="E126" s="85"/>
      <c r="F126" s="53"/>
      <c r="G126" s="85"/>
      <c r="H126" s="53"/>
      <c r="I126" s="85"/>
      <c r="J126" s="352"/>
    </row>
    <row r="127" spans="1:10" s="10" customFormat="1" ht="35.450000000000003" customHeight="1" x14ac:dyDescent="0.2">
      <c r="A127" s="19" t="s">
        <v>212</v>
      </c>
      <c r="B127" s="53"/>
      <c r="C127" s="85"/>
      <c r="D127" s="50"/>
      <c r="E127" s="85"/>
      <c r="F127" s="50"/>
      <c r="G127" s="85"/>
      <c r="H127" s="50"/>
      <c r="I127" s="85"/>
      <c r="J127" s="352"/>
    </row>
    <row r="128" spans="1:10" s="10" customFormat="1" ht="35.450000000000003" customHeight="1" x14ac:dyDescent="0.2">
      <c r="A128" s="265" t="s">
        <v>193</v>
      </c>
      <c r="B128" s="53"/>
      <c r="C128" s="85"/>
      <c r="D128" s="50"/>
      <c r="E128" s="85"/>
      <c r="F128" s="50"/>
      <c r="G128" s="85"/>
      <c r="H128" s="50"/>
      <c r="I128" s="85"/>
      <c r="J128" s="352"/>
    </row>
    <row r="129" spans="1:10" ht="37.15" customHeight="1" thickBot="1" x14ac:dyDescent="0.25">
      <c r="A129" s="288" t="s">
        <v>97</v>
      </c>
      <c r="B129" s="88"/>
      <c r="C129" s="85"/>
      <c r="D129" s="88"/>
      <c r="E129" s="85"/>
      <c r="F129" s="88"/>
      <c r="G129" s="85"/>
      <c r="H129" s="88"/>
      <c r="I129" s="85"/>
    </row>
    <row r="130" spans="1:10" s="10" customFormat="1" ht="29.45" customHeight="1" thickTop="1" x14ac:dyDescent="0.2">
      <c r="A130" s="289" t="s">
        <v>38</v>
      </c>
      <c r="B130" s="89">
        <f>SUM(B124:B129)</f>
        <v>0</v>
      </c>
      <c r="C130" s="85"/>
      <c r="D130" s="89">
        <f>SUM(D124:D129)</f>
        <v>0</v>
      </c>
      <c r="E130" s="85"/>
      <c r="F130" s="89">
        <f>SUM(F124:F129)</f>
        <v>0</v>
      </c>
      <c r="G130" s="85"/>
      <c r="H130" s="89">
        <f>SUM(H124:H129)</f>
        <v>0</v>
      </c>
      <c r="I130" s="85"/>
      <c r="J130" s="352"/>
    </row>
    <row r="131" spans="1:10" s="10" customFormat="1" ht="29.45" customHeight="1" x14ac:dyDescent="0.2">
      <c r="A131" s="290" t="s">
        <v>37</v>
      </c>
      <c r="B131" s="53">
        <f>'Jälkilaskelma 2019'!B132</f>
        <v>0</v>
      </c>
      <c r="C131" s="85"/>
      <c r="D131" s="53">
        <f>'Jälkilaskelma 2019'!D132</f>
        <v>0</v>
      </c>
      <c r="E131" s="85"/>
      <c r="F131" s="53">
        <f>'Jälkilaskelma 2019'!F132</f>
        <v>0</v>
      </c>
      <c r="G131" s="85"/>
      <c r="H131" s="53">
        <f>'Jälkilaskelma 2019'!H132</f>
        <v>0</v>
      </c>
      <c r="I131" s="85"/>
      <c r="J131" s="352"/>
    </row>
    <row r="132" spans="1:10" ht="29.45" customHeight="1" x14ac:dyDescent="0.2">
      <c r="A132" s="290" t="s">
        <v>40</v>
      </c>
      <c r="B132" s="89">
        <f>SUM(B130:B131)</f>
        <v>0</v>
      </c>
      <c r="C132" s="85"/>
      <c r="D132" s="89">
        <f>SUM(D130:D131)</f>
        <v>0</v>
      </c>
      <c r="E132" s="85"/>
      <c r="F132" s="89">
        <f>SUM(F130:F131)</f>
        <v>0</v>
      </c>
      <c r="G132" s="85"/>
      <c r="H132" s="89">
        <f>SUM(H130:H131)</f>
        <v>0</v>
      </c>
      <c r="I132" s="85"/>
    </row>
    <row r="133" spans="1:10" s="10" customFormat="1" ht="82.9" customHeight="1" x14ac:dyDescent="0.25">
      <c r="A133" s="115" t="s">
        <v>229</v>
      </c>
      <c r="B133" s="90"/>
      <c r="C133" s="91"/>
      <c r="D133" s="90"/>
      <c r="E133" s="91"/>
      <c r="F133" s="90"/>
      <c r="G133" s="91"/>
      <c r="H133" s="90"/>
      <c r="I133" s="91"/>
      <c r="J133" s="352"/>
    </row>
    <row r="134" spans="1:10" s="10" customFormat="1" ht="38.450000000000003" customHeight="1" x14ac:dyDescent="0.2">
      <c r="A134" s="117" t="s">
        <v>94</v>
      </c>
      <c r="B134" s="53"/>
      <c r="C134" s="91"/>
      <c r="D134" s="53"/>
      <c r="E134" s="91"/>
      <c r="F134" s="53"/>
      <c r="G134" s="91"/>
      <c r="H134" s="53"/>
      <c r="I134" s="91"/>
      <c r="J134" s="352"/>
    </row>
    <row r="135" spans="1:10" s="10" customFormat="1" ht="31.15" customHeight="1" thickBot="1" x14ac:dyDescent="0.25">
      <c r="A135" s="271" t="s">
        <v>95</v>
      </c>
      <c r="B135" s="272"/>
      <c r="C135" s="173"/>
      <c r="D135" s="272"/>
      <c r="E135" s="173"/>
      <c r="F135" s="272"/>
      <c r="G135" s="173"/>
      <c r="H135" s="272"/>
      <c r="I135" s="173"/>
      <c r="J135" s="352"/>
    </row>
    <row r="136" spans="1:10" s="10" customFormat="1" ht="31.15" customHeight="1" thickTop="1" x14ac:dyDescent="0.2">
      <c r="A136" s="174" t="s">
        <v>42</v>
      </c>
      <c r="B136" s="175">
        <f>SUM(B134:B135)</f>
        <v>0</v>
      </c>
      <c r="C136" s="173"/>
      <c r="D136" s="175">
        <f>SUM(D134:D135)</f>
        <v>0</v>
      </c>
      <c r="E136" s="173"/>
      <c r="F136" s="175">
        <f>SUM(F134:F135)</f>
        <v>0</v>
      </c>
      <c r="G136" s="173"/>
      <c r="H136" s="175">
        <f>SUM(H134:H135)</f>
        <v>0</v>
      </c>
      <c r="I136" s="173"/>
      <c r="J136" s="352"/>
    </row>
    <row r="137" spans="1:10" s="10" customFormat="1" ht="31.15" customHeight="1" x14ac:dyDescent="0.2">
      <c r="A137" s="273" t="s">
        <v>37</v>
      </c>
      <c r="B137" s="11">
        <f>'Jälkilaskelma 2019'!B138</f>
        <v>0</v>
      </c>
      <c r="C137" s="173"/>
      <c r="D137" s="11">
        <f>'Jälkilaskelma 2019'!D138</f>
        <v>0</v>
      </c>
      <c r="E137" s="173"/>
      <c r="F137" s="11">
        <f>'Jälkilaskelma 2019'!F138</f>
        <v>0</v>
      </c>
      <c r="G137" s="173"/>
      <c r="H137" s="11">
        <f>'Jälkilaskelma 2019'!H138</f>
        <v>0</v>
      </c>
      <c r="I137" s="173"/>
      <c r="J137" s="352"/>
    </row>
    <row r="138" spans="1:10" s="10" customFormat="1" ht="31.15" customHeight="1" x14ac:dyDescent="0.2">
      <c r="A138" s="267" t="s">
        <v>43</v>
      </c>
      <c r="B138" s="175">
        <f>SUM(B136:B137)</f>
        <v>0</v>
      </c>
      <c r="C138" s="173"/>
      <c r="D138" s="175">
        <f>SUM(D136:D137)</f>
        <v>0</v>
      </c>
      <c r="E138" s="173"/>
      <c r="F138" s="175">
        <f>SUM(F136:F137)</f>
        <v>0</v>
      </c>
      <c r="G138" s="173"/>
      <c r="H138" s="175">
        <f>SUM(H136:H137)</f>
        <v>0</v>
      </c>
      <c r="I138" s="173"/>
      <c r="J138" s="352"/>
    </row>
    <row r="139" spans="1:10" s="15" customFormat="1" ht="58.15" customHeight="1" x14ac:dyDescent="0.25">
      <c r="A139" s="187" t="s">
        <v>213</v>
      </c>
      <c r="B139" s="118"/>
      <c r="C139" s="119"/>
      <c r="D139" s="118"/>
      <c r="E139" s="119"/>
      <c r="F139" s="118"/>
      <c r="G139" s="119"/>
      <c r="H139" s="118"/>
      <c r="I139" s="119"/>
      <c r="J139" s="350"/>
    </row>
    <row r="140" spans="1:10" s="15" customFormat="1" ht="43.15" customHeight="1" x14ac:dyDescent="0.2">
      <c r="A140" s="176" t="s">
        <v>206</v>
      </c>
      <c r="B140" s="44">
        <f>B105</f>
        <v>0</v>
      </c>
      <c r="C140" s="121"/>
      <c r="D140" s="44">
        <f>D105</f>
        <v>0</v>
      </c>
      <c r="E140" s="121"/>
      <c r="F140" s="44">
        <f>F105</f>
        <v>0</v>
      </c>
      <c r="G140" s="121"/>
      <c r="H140" s="44">
        <f>H105</f>
        <v>0</v>
      </c>
      <c r="I140" s="121"/>
      <c r="J140" s="350"/>
    </row>
    <row r="141" spans="1:10" s="15" customFormat="1" ht="32.450000000000003" customHeight="1" x14ac:dyDescent="0.2">
      <c r="A141" s="176" t="s">
        <v>207</v>
      </c>
      <c r="B141" s="44">
        <f>B106</f>
        <v>0</v>
      </c>
      <c r="C141" s="121"/>
      <c r="D141" s="44">
        <f>D106</f>
        <v>0</v>
      </c>
      <c r="E141" s="121"/>
      <c r="F141" s="44">
        <f>F106</f>
        <v>0</v>
      </c>
      <c r="G141" s="121"/>
      <c r="H141" s="44">
        <f>H106</f>
        <v>0</v>
      </c>
      <c r="I141" s="121"/>
      <c r="J141" s="350"/>
    </row>
    <row r="142" spans="1:10" s="15" customFormat="1" ht="38.450000000000003" customHeight="1" x14ac:dyDescent="0.2">
      <c r="A142" s="177" t="s">
        <v>214</v>
      </c>
      <c r="B142" s="44">
        <f>B108</f>
        <v>0</v>
      </c>
      <c r="C142" s="121"/>
      <c r="D142" s="44">
        <f>D108</f>
        <v>0</v>
      </c>
      <c r="E142" s="121"/>
      <c r="F142" s="44">
        <f>F108</f>
        <v>0</v>
      </c>
      <c r="G142" s="121"/>
      <c r="H142" s="44">
        <f>H108</f>
        <v>0</v>
      </c>
      <c r="I142" s="121"/>
      <c r="J142" s="350"/>
    </row>
    <row r="143" spans="1:10" s="8" customFormat="1" ht="40.15" customHeight="1" x14ac:dyDescent="0.2">
      <c r="A143" s="177" t="s">
        <v>215</v>
      </c>
      <c r="B143" s="44">
        <f>B109</f>
        <v>0</v>
      </c>
      <c r="C143" s="121"/>
      <c r="D143" s="44">
        <f>D109</f>
        <v>0</v>
      </c>
      <c r="E143" s="121"/>
      <c r="F143" s="44">
        <f>F109</f>
        <v>0</v>
      </c>
      <c r="G143" s="121"/>
      <c r="H143" s="44">
        <f>H109</f>
        <v>0</v>
      </c>
      <c r="I143" s="121"/>
      <c r="J143" s="350"/>
    </row>
    <row r="144" spans="1:10" s="15" customFormat="1" ht="31.15" customHeight="1" x14ac:dyDescent="0.2">
      <c r="A144" s="177" t="s">
        <v>39</v>
      </c>
      <c r="B144" s="44">
        <f>B122</f>
        <v>0</v>
      </c>
      <c r="C144" s="121"/>
      <c r="D144" s="44">
        <f>D122</f>
        <v>0</v>
      </c>
      <c r="E144" s="121"/>
      <c r="F144" s="44">
        <f>F122</f>
        <v>0</v>
      </c>
      <c r="G144" s="121"/>
      <c r="H144" s="44">
        <f>H122</f>
        <v>0</v>
      </c>
      <c r="I144" s="121"/>
      <c r="J144" s="350"/>
    </row>
    <row r="145" spans="1:10" s="15" customFormat="1" ht="31.15" customHeight="1" x14ac:dyDescent="0.2">
      <c r="A145" s="177" t="s">
        <v>40</v>
      </c>
      <c r="B145" s="44">
        <f>B132</f>
        <v>0</v>
      </c>
      <c r="C145" s="121"/>
      <c r="D145" s="44">
        <f>D132</f>
        <v>0</v>
      </c>
      <c r="E145" s="121"/>
      <c r="F145" s="44">
        <f>F132</f>
        <v>0</v>
      </c>
      <c r="G145" s="121"/>
      <c r="H145" s="44">
        <f>H132</f>
        <v>0</v>
      </c>
      <c r="I145" s="121"/>
      <c r="J145" s="350"/>
    </row>
    <row r="146" spans="1:10" s="15" customFormat="1" ht="34.15" customHeight="1" thickBot="1" x14ac:dyDescent="0.25">
      <c r="A146" s="166" t="s">
        <v>216</v>
      </c>
      <c r="B146" s="74">
        <f>B138</f>
        <v>0</v>
      </c>
      <c r="C146" s="121"/>
      <c r="D146" s="74">
        <f>D138</f>
        <v>0</v>
      </c>
      <c r="E146" s="121"/>
      <c r="F146" s="74">
        <f>F138</f>
        <v>0</v>
      </c>
      <c r="G146" s="121"/>
      <c r="H146" s="74">
        <f>H138</f>
        <v>0</v>
      </c>
      <c r="I146" s="121"/>
      <c r="J146" s="350"/>
    </row>
    <row r="147" spans="1:10" s="15" customFormat="1" ht="32.450000000000003" customHeight="1" thickTop="1" x14ac:dyDescent="0.2">
      <c r="A147" s="373" t="s">
        <v>400</v>
      </c>
      <c r="B147" s="178">
        <f>SUM(B140:B146)</f>
        <v>0</v>
      </c>
      <c r="C147" s="122"/>
      <c r="D147" s="178">
        <f>SUM(D140:D146)</f>
        <v>0</v>
      </c>
      <c r="E147" s="122"/>
      <c r="F147" s="178">
        <f>SUM(F140:F146)</f>
        <v>0</v>
      </c>
      <c r="G147" s="122"/>
      <c r="H147" s="178">
        <f>SUM(H140:H146)</f>
        <v>0</v>
      </c>
      <c r="I147" s="122"/>
      <c r="J147" s="350"/>
    </row>
    <row r="148" spans="1:10" s="15" customFormat="1" ht="61.15" customHeight="1" x14ac:dyDescent="0.25">
      <c r="A148" s="374" t="s">
        <v>399</v>
      </c>
      <c r="B148"/>
      <c r="C148" s="122"/>
      <c r="D148" s="226"/>
      <c r="E148" s="122"/>
      <c r="F148" s="120"/>
      <c r="J148" s="350"/>
    </row>
    <row r="149" spans="1:10" s="15" customFormat="1" ht="25.15" customHeight="1" x14ac:dyDescent="0.2">
      <c r="A149" s="160" t="s">
        <v>217</v>
      </c>
      <c r="B149" s="223"/>
      <c r="C149" s="121"/>
      <c r="D149" s="123"/>
      <c r="E149" s="124"/>
      <c r="F149" s="120"/>
      <c r="J149" s="350"/>
    </row>
    <row r="150" spans="1:10" s="15" customFormat="1" ht="25.15" customHeight="1" x14ac:dyDescent="0.2">
      <c r="A150" s="221" t="s">
        <v>278</v>
      </c>
      <c r="B150" s="223"/>
      <c r="C150" s="121"/>
      <c r="D150" s="123"/>
      <c r="E150" s="124"/>
      <c r="F150" s="120"/>
      <c r="J150" s="350"/>
    </row>
    <row r="151" spans="1:10" s="15" customFormat="1" ht="25.15" customHeight="1" x14ac:dyDescent="0.2">
      <c r="A151" s="222" t="s">
        <v>279</v>
      </c>
      <c r="B151" s="223"/>
      <c r="C151" s="121"/>
      <c r="D151" s="123"/>
      <c r="E151" s="124"/>
      <c r="F151" s="120"/>
      <c r="J151" s="350"/>
    </row>
    <row r="152" spans="1:10" s="15" customFormat="1" ht="40.15" customHeight="1" thickBot="1" x14ac:dyDescent="0.3">
      <c r="A152" s="183" t="s">
        <v>218</v>
      </c>
      <c r="B152" s="224">
        <f>B149-(SUM(B150:B151))</f>
        <v>0</v>
      </c>
      <c r="C152" s="124"/>
      <c r="D152" s="125"/>
      <c r="E152" s="124"/>
      <c r="F152" s="120"/>
      <c r="G152"/>
      <c r="J152" s="357"/>
    </row>
    <row r="153" spans="1:10" s="8" customFormat="1" ht="56.45" customHeight="1" thickTop="1" thickBot="1" x14ac:dyDescent="0.25">
      <c r="A153" s="126" t="s">
        <v>219</v>
      </c>
      <c r="B153" s="182">
        <f>ROUNDDOWN(B147-B152,2)</f>
        <v>0</v>
      </c>
      <c r="C153" s="127" t="str">
        <f>IF((B153)=0,"",IF((B153)&lt;&gt;0,"Kokonaisjäämän ja taseen rahoitusaseman lukujen on täsmättävä toisiinsa. Jos luvut eivät täsmää, on jälkilaskelman luvut tarkistettava. Huom! Tarkistuslaskelmat auttavat tarkistamisessa."))</f>
        <v/>
      </c>
      <c r="D153" s="125"/>
      <c r="E153" s="124"/>
      <c r="F153" s="2"/>
      <c r="J153" s="350"/>
    </row>
    <row r="154" spans="1:10" s="15" customFormat="1" ht="25.15" customHeight="1" thickTop="1" x14ac:dyDescent="0.2">
      <c r="A154" s="160" t="s">
        <v>220</v>
      </c>
      <c r="B154" s="223">
        <f>'Jälkilaskelma 2019'!B149</f>
        <v>0</v>
      </c>
      <c r="C154" s="128"/>
      <c r="D154" s="123"/>
      <c r="E154" s="124"/>
      <c r="F154" s="120"/>
      <c r="J154" s="350"/>
    </row>
    <row r="155" spans="1:10" s="15" customFormat="1" ht="25.15" customHeight="1" x14ac:dyDescent="0.2">
      <c r="A155" s="160" t="s">
        <v>221</v>
      </c>
      <c r="B155" s="223">
        <f>'Jälkilaskelma 2019'!B150</f>
        <v>0</v>
      </c>
      <c r="C155" s="118"/>
      <c r="D155" s="123"/>
      <c r="E155" s="124"/>
      <c r="F155" s="120"/>
      <c r="J155" s="350"/>
    </row>
    <row r="156" spans="1:10" s="15" customFormat="1" ht="25.15" customHeight="1" thickBot="1" x14ac:dyDescent="0.25">
      <c r="A156" s="160" t="s">
        <v>222</v>
      </c>
      <c r="B156" s="223">
        <f>'Jälkilaskelma 2019'!B151</f>
        <v>0</v>
      </c>
      <c r="C156" s="118"/>
      <c r="D156" s="123"/>
      <c r="E156" s="124"/>
      <c r="F156" s="120"/>
      <c r="J156" s="350"/>
    </row>
    <row r="157" spans="1:10" s="15" customFormat="1" ht="46.15" customHeight="1" thickTop="1" x14ac:dyDescent="0.25">
      <c r="A157" s="184" t="s">
        <v>223</v>
      </c>
      <c r="B157" s="225">
        <f>B154-(SUM(B155:B156))</f>
        <v>0</v>
      </c>
      <c r="C157" s="179"/>
      <c r="D157" s="180"/>
      <c r="E157" s="181"/>
      <c r="F157" s="120"/>
      <c r="J157" s="357"/>
    </row>
    <row r="158" spans="1:10" s="132" customFormat="1" ht="61.9" customHeight="1" x14ac:dyDescent="0.25">
      <c r="A158" s="227" t="s">
        <v>231</v>
      </c>
      <c r="B158" s="124"/>
      <c r="C158" s="129"/>
      <c r="D158" s="123"/>
      <c r="E158" s="130"/>
      <c r="F158" s="131"/>
      <c r="J158" s="358"/>
    </row>
    <row r="159" spans="1:10" s="132" customFormat="1" ht="36" customHeight="1" x14ac:dyDescent="0.2">
      <c r="A159" s="188" t="s">
        <v>232</v>
      </c>
      <c r="B159" s="185"/>
      <c r="C159" s="123"/>
      <c r="D159" s="359"/>
      <c r="E159" s="130"/>
      <c r="F159" s="359"/>
      <c r="H159" s="359"/>
      <c r="J159" s="358"/>
    </row>
    <row r="160" spans="1:10" ht="25.15" customHeight="1" x14ac:dyDescent="0.2">
      <c r="A160" s="217" t="s">
        <v>233</v>
      </c>
      <c r="B160" s="93"/>
      <c r="C160" s="92"/>
      <c r="D160" s="360"/>
      <c r="F160" s="360"/>
      <c r="H160" s="360"/>
    </row>
    <row r="161" spans="1:10" ht="25.15" customHeight="1" x14ac:dyDescent="0.2">
      <c r="A161" s="210" t="s">
        <v>234</v>
      </c>
      <c r="B161" s="93"/>
      <c r="C161" s="92"/>
      <c r="D161" s="360"/>
      <c r="F161" s="360"/>
      <c r="H161" s="360"/>
    </row>
    <row r="162" spans="1:10" ht="25.15" customHeight="1" x14ac:dyDescent="0.2">
      <c r="A162" s="217" t="s">
        <v>235</v>
      </c>
      <c r="B162" s="93"/>
      <c r="C162" s="92"/>
      <c r="D162" s="360"/>
      <c r="F162" s="360"/>
      <c r="H162" s="360"/>
    </row>
    <row r="163" spans="1:10" ht="25.15" customHeight="1" x14ac:dyDescent="0.2">
      <c r="A163" s="217" t="s">
        <v>236</v>
      </c>
      <c r="B163" s="93"/>
      <c r="C163" s="92"/>
      <c r="D163" s="360"/>
      <c r="F163" s="360"/>
      <c r="H163" s="360"/>
    </row>
    <row r="164" spans="1:10" ht="25.15" customHeight="1" x14ac:dyDescent="0.2">
      <c r="A164" s="219" t="s">
        <v>398</v>
      </c>
      <c r="B164" s="94"/>
      <c r="C164" s="92"/>
      <c r="D164" s="144"/>
      <c r="F164" s="144"/>
      <c r="H164" s="144"/>
    </row>
    <row r="165" spans="1:10" ht="25.15" customHeight="1" x14ac:dyDescent="0.2">
      <c r="A165" s="220" t="s">
        <v>237</v>
      </c>
      <c r="B165" s="95">
        <f>SUM(B160:B164)</f>
        <v>0</v>
      </c>
      <c r="C165" s="92"/>
      <c r="D165" s="361">
        <f>SUM(D160:D164)</f>
        <v>0</v>
      </c>
      <c r="F165" s="361">
        <f>SUM(F160:F164)</f>
        <v>0</v>
      </c>
      <c r="H165" s="361">
        <f>SUM(H160:H164)</f>
        <v>0</v>
      </c>
    </row>
    <row r="166" spans="1:10" ht="25.15" customHeight="1" x14ac:dyDescent="0.2">
      <c r="A166" s="210" t="s">
        <v>238</v>
      </c>
      <c r="B166" s="96">
        <f>B18+B19+B20+B21+B66+B82+B114+B124+B48</f>
        <v>0</v>
      </c>
      <c r="C166" s="92"/>
      <c r="D166" s="362">
        <f>D18+D19+D20+D21+D66+D82+D114+D124+D48</f>
        <v>0</v>
      </c>
      <c r="F166" s="362">
        <f>F18+F19+F20+F21+F66+F82+F114+F124+F48</f>
        <v>0</v>
      </c>
      <c r="H166" s="362">
        <f>H18+H19+H20+H21+H66+H82+H114+H124+H48</f>
        <v>0</v>
      </c>
    </row>
    <row r="167" spans="1:10" s="435" customFormat="1" ht="25.15" customHeight="1" x14ac:dyDescent="0.2">
      <c r="A167" s="210" t="s">
        <v>239</v>
      </c>
      <c r="B167" s="97">
        <f>-(B46-B41-B43-B24+B68+B72+B74+B86+B88-B115-B125+B71+B51+B54+B55+B57-B44-B102)</f>
        <v>0</v>
      </c>
      <c r="C167" s="92"/>
      <c r="D167" s="97">
        <f>-(D46-D41-D43-D24+D68+D72+D74+D86+D88-D115-D125+D71+D51+D54+D55+D57-D44-D102)</f>
        <v>0</v>
      </c>
      <c r="E167" s="40"/>
      <c r="F167" s="97">
        <f>-(F46-F41-F43-F24+F68+F72+F74+F86+F88-F115-F125+F71+F51+F54+F55+F57-F44-F102)</f>
        <v>0</v>
      </c>
      <c r="H167" s="97">
        <f>-(H46-H41-H43-H24+H68+H72+H74+H86+H88-H115-H125+H71+H51+H54+H55+H57-H44-H102)</f>
        <v>0</v>
      </c>
      <c r="J167" s="352"/>
    </row>
    <row r="168" spans="1:10" ht="25.15" customHeight="1" x14ac:dyDescent="0.2">
      <c r="A168" s="217" t="s">
        <v>235</v>
      </c>
      <c r="B168" s="96">
        <f>B162</f>
        <v>0</v>
      </c>
      <c r="C168" s="92"/>
      <c r="D168" s="362">
        <f>D162</f>
        <v>0</v>
      </c>
      <c r="F168" s="362">
        <f>F162</f>
        <v>0</v>
      </c>
      <c r="H168" s="362">
        <f>H162</f>
        <v>0</v>
      </c>
    </row>
    <row r="169" spans="1:10" ht="25.15" customHeight="1" x14ac:dyDescent="0.2">
      <c r="A169" s="217" t="s">
        <v>236</v>
      </c>
      <c r="B169" s="96">
        <f>B163</f>
        <v>0</v>
      </c>
      <c r="C169" s="92"/>
      <c r="D169" s="362">
        <f>D163</f>
        <v>0</v>
      </c>
      <c r="F169" s="362">
        <f>F163</f>
        <v>0</v>
      </c>
      <c r="H169" s="362">
        <f>H163</f>
        <v>0</v>
      </c>
    </row>
    <row r="170" spans="1:10" ht="25.15" customHeight="1" x14ac:dyDescent="0.2">
      <c r="A170" s="219" t="s">
        <v>398</v>
      </c>
      <c r="B170" s="105">
        <f>-B44</f>
        <v>0</v>
      </c>
      <c r="C170" s="92"/>
      <c r="D170" s="363">
        <f>-D44</f>
        <v>0</v>
      </c>
      <c r="F170" s="363">
        <f>-F44</f>
        <v>0</v>
      </c>
      <c r="H170" s="363">
        <f>-H44</f>
        <v>0</v>
      </c>
    </row>
    <row r="171" spans="1:10" ht="25.15" customHeight="1" x14ac:dyDescent="0.2">
      <c r="A171" s="220" t="s">
        <v>240</v>
      </c>
      <c r="B171" s="95">
        <f>SUM(B166:B170)</f>
        <v>0</v>
      </c>
      <c r="C171" s="92"/>
      <c r="D171" s="361">
        <f>SUM(D166:D170)</f>
        <v>0</v>
      </c>
      <c r="F171" s="361">
        <f>SUM(F166:F170)</f>
        <v>0</v>
      </c>
      <c r="H171" s="361">
        <f>SUM(H166:H170)</f>
        <v>0</v>
      </c>
    </row>
    <row r="172" spans="1:10" ht="25.15" customHeight="1" x14ac:dyDescent="0.2">
      <c r="A172" s="210" t="s">
        <v>241</v>
      </c>
      <c r="B172" s="99">
        <f>ROUNDDOWN(B165-B171,2)</f>
        <v>0</v>
      </c>
      <c r="C172" s="100" t="str">
        <f>IF((B172)=0,"",IF((B172)&lt;&gt;0,"Tilikauden tuloksen ja jälkilaskelman tuloksen on täsmättävä toisiinsa. Tarkista laskelman luvut!"))</f>
        <v/>
      </c>
      <c r="D172" s="364">
        <f>ROUNDDOWN(D165-D171,2)</f>
        <v>0</v>
      </c>
      <c r="F172" s="364">
        <f>ROUNDDOWN(F165-F171,2)</f>
        <v>0</v>
      </c>
      <c r="H172" s="364">
        <f>ROUNDDOWN(H165-H171,2)</f>
        <v>0</v>
      </c>
    </row>
    <row r="173" spans="1:10" ht="25.15" customHeight="1" x14ac:dyDescent="0.2">
      <c r="A173" s="188" t="s">
        <v>242</v>
      </c>
      <c r="B173" s="185"/>
      <c r="C173" s="92"/>
      <c r="D173" s="359"/>
      <c r="F173" s="359"/>
      <c r="H173" s="359"/>
    </row>
    <row r="174" spans="1:10" ht="25.15" customHeight="1" x14ac:dyDescent="0.2">
      <c r="A174" s="217" t="s">
        <v>243</v>
      </c>
      <c r="B174" s="93"/>
      <c r="C174" s="92"/>
      <c r="D174" s="360"/>
      <c r="F174" s="360"/>
      <c r="H174" s="360"/>
    </row>
    <row r="175" spans="1:10" ht="25.15" customHeight="1" x14ac:dyDescent="0.2">
      <c r="A175" s="210" t="s">
        <v>244</v>
      </c>
      <c r="B175" s="98">
        <f>-B162</f>
        <v>0</v>
      </c>
      <c r="C175" s="92"/>
      <c r="D175" s="363">
        <f>-D162</f>
        <v>0</v>
      </c>
      <c r="F175" s="363">
        <f>-F162</f>
        <v>0</v>
      </c>
      <c r="H175" s="363">
        <f>-H162</f>
        <v>0</v>
      </c>
    </row>
    <row r="176" spans="1:10" ht="25.15" customHeight="1" x14ac:dyDescent="0.2">
      <c r="A176" s="210" t="s">
        <v>245</v>
      </c>
      <c r="B176" s="99">
        <f>SUM(B174:B175)</f>
        <v>0</v>
      </c>
      <c r="C176" s="92"/>
      <c r="D176" s="364">
        <f>SUM(D174:D175)</f>
        <v>0</v>
      </c>
      <c r="F176" s="364">
        <f>SUM(F174:F175)</f>
        <v>0</v>
      </c>
      <c r="H176" s="364">
        <f>SUM(H174:H175)</f>
        <v>0</v>
      </c>
    </row>
    <row r="177" spans="1:10" ht="25.15" customHeight="1" x14ac:dyDescent="0.2">
      <c r="A177" s="217" t="s">
        <v>246</v>
      </c>
      <c r="B177" s="101">
        <f>'Jälkilaskelma 2019'!B174</f>
        <v>0</v>
      </c>
      <c r="C177" s="92"/>
      <c r="D177" s="365">
        <f>'Jälkilaskelma 2019'!D174</f>
        <v>0</v>
      </c>
      <c r="F177" s="365">
        <f>'Jälkilaskelma 2019'!F174</f>
        <v>0</v>
      </c>
      <c r="H177" s="365">
        <f>'Jälkilaskelma 2019'!H174</f>
        <v>0</v>
      </c>
    </row>
    <row r="178" spans="1:10" ht="25.15" customHeight="1" x14ac:dyDescent="0.2">
      <c r="A178" s="218" t="s">
        <v>247</v>
      </c>
      <c r="B178" s="95">
        <f>B176-B177</f>
        <v>0</v>
      </c>
      <c r="C178" s="92"/>
      <c r="D178" s="361">
        <f>D176-D177</f>
        <v>0</v>
      </c>
      <c r="F178" s="361">
        <f>F176-F177</f>
        <v>0</v>
      </c>
      <c r="H178" s="361">
        <f>H176-H177</f>
        <v>0</v>
      </c>
    </row>
    <row r="179" spans="1:10" s="435" customFormat="1" ht="25.15" customHeight="1" x14ac:dyDescent="0.2">
      <c r="A179" s="209" t="s">
        <v>248</v>
      </c>
      <c r="B179" s="96">
        <f>-B97+B41+B87</f>
        <v>0</v>
      </c>
      <c r="C179" s="92"/>
      <c r="D179" s="96">
        <f>-D97+D41+D87</f>
        <v>0</v>
      </c>
      <c r="E179" s="40"/>
      <c r="F179" s="96">
        <f>-F97+F41+F87</f>
        <v>0</v>
      </c>
      <c r="H179" s="96">
        <f>-H97+H41+H87</f>
        <v>0</v>
      </c>
      <c r="J179" s="352"/>
    </row>
    <row r="180" spans="1:10" ht="25.15" customHeight="1" x14ac:dyDescent="0.2">
      <c r="A180" s="209" t="s">
        <v>249</v>
      </c>
      <c r="B180" s="96">
        <f>B117</f>
        <v>0</v>
      </c>
      <c r="C180" s="92"/>
      <c r="D180" s="362">
        <f>D117</f>
        <v>0</v>
      </c>
      <c r="F180" s="362">
        <f>F117</f>
        <v>0</v>
      </c>
      <c r="H180" s="362">
        <f>H117</f>
        <v>0</v>
      </c>
    </row>
    <row r="181" spans="1:10" ht="25.15" customHeight="1" x14ac:dyDescent="0.2">
      <c r="A181" s="209" t="s">
        <v>250</v>
      </c>
      <c r="B181" s="96">
        <f>B127</f>
        <v>0</v>
      </c>
      <c r="C181" s="92"/>
      <c r="D181" s="362">
        <f>D127</f>
        <v>0</v>
      </c>
      <c r="E181" s="102"/>
      <c r="F181" s="362">
        <f>F127</f>
        <v>0</v>
      </c>
      <c r="H181" s="362">
        <f>H127</f>
        <v>0</v>
      </c>
    </row>
    <row r="182" spans="1:10" ht="25.15" customHeight="1" x14ac:dyDescent="0.2">
      <c r="A182" s="210" t="s">
        <v>245</v>
      </c>
      <c r="B182" s="103">
        <f>B179-B181-B180</f>
        <v>0</v>
      </c>
      <c r="C182" s="92"/>
      <c r="D182" s="366">
        <f>D179-D181-D180</f>
        <v>0</v>
      </c>
      <c r="F182" s="366">
        <f>F179-F181-F180</f>
        <v>0</v>
      </c>
      <c r="H182" s="366">
        <f>H179-H181-H180</f>
        <v>0</v>
      </c>
    </row>
    <row r="183" spans="1:10" ht="25.15" customHeight="1" x14ac:dyDescent="0.2">
      <c r="A183" s="210" t="s">
        <v>241</v>
      </c>
      <c r="B183" s="96">
        <f>ROUNDDOWN(IF(B178&gt;0,B178-B182,-B178+B182),2)</f>
        <v>0</v>
      </c>
      <c r="C183" s="104" t="str">
        <f>IF((B183)=0,"",IF((B183)&lt;&gt;0,"Laskelman investonnit on täsmättävä kahden tilikauden välillä tapahtuneeseen muutokseen!"))</f>
        <v/>
      </c>
      <c r="D183" s="364">
        <f>ROUNDDOWN(IF(D182&gt;0,D178-D182,-D178-D182),2)</f>
        <v>0</v>
      </c>
      <c r="F183" s="364">
        <f>ROUNDDOWN(IF(F182&gt;0,F178-F182,-F178-F182),2)</f>
        <v>0</v>
      </c>
      <c r="H183" s="364">
        <f>ROUNDDOWN(IF(H182&gt;0,H178-H182,-H178-H182),2)</f>
        <v>0</v>
      </c>
    </row>
    <row r="184" spans="1:10" ht="25.15" customHeight="1" x14ac:dyDescent="0.2">
      <c r="A184" s="189" t="s">
        <v>251</v>
      </c>
      <c r="B184" s="190"/>
      <c r="C184" s="92"/>
      <c r="D184" s="367"/>
      <c r="F184" s="367"/>
      <c r="H184" s="367"/>
    </row>
    <row r="185" spans="1:10" ht="25.15" customHeight="1" x14ac:dyDescent="0.2">
      <c r="A185" s="209" t="s">
        <v>252</v>
      </c>
      <c r="B185" s="93"/>
      <c r="C185" s="92"/>
      <c r="D185" s="360"/>
      <c r="F185" s="360"/>
      <c r="H185" s="360"/>
    </row>
    <row r="186" spans="1:10" ht="25.15" customHeight="1" x14ac:dyDescent="0.2">
      <c r="A186" s="210" t="s">
        <v>253</v>
      </c>
      <c r="B186" s="101"/>
      <c r="C186" s="92"/>
      <c r="D186" s="365"/>
      <c r="F186" s="365"/>
      <c r="H186" s="365"/>
    </row>
    <row r="187" spans="1:10" ht="25.15" customHeight="1" x14ac:dyDescent="0.2">
      <c r="A187" s="210" t="s">
        <v>245</v>
      </c>
      <c r="B187" s="99">
        <f>SUM(B185:B186)</f>
        <v>0</v>
      </c>
      <c r="C187" s="92"/>
      <c r="D187" s="364">
        <f>SUM(D185:D186)</f>
        <v>0</v>
      </c>
      <c r="F187" s="364">
        <f>SUM(F185:F186)</f>
        <v>0</v>
      </c>
      <c r="H187" s="364">
        <f>SUM(H185:H186)</f>
        <v>0</v>
      </c>
    </row>
    <row r="188" spans="1:10" ht="25.15" customHeight="1" x14ac:dyDescent="0.2">
      <c r="A188" s="209" t="s">
        <v>254</v>
      </c>
      <c r="B188" s="93">
        <f>'Jälkilaskelma 2019'!B185</f>
        <v>0</v>
      </c>
      <c r="C188" s="92"/>
      <c r="D188" s="360">
        <f>'Jälkilaskelma 2019'!D185</f>
        <v>0</v>
      </c>
      <c r="F188" s="360">
        <f>'Jälkilaskelma 2019'!F185</f>
        <v>0</v>
      </c>
      <c r="H188" s="360">
        <f>'Jälkilaskelma 2019'!H185</f>
        <v>0</v>
      </c>
    </row>
    <row r="189" spans="1:10" ht="25.15" customHeight="1" x14ac:dyDescent="0.2">
      <c r="A189" s="209" t="s">
        <v>255</v>
      </c>
      <c r="B189" s="101">
        <f>'Jälkilaskelma 2019'!B186</f>
        <v>0</v>
      </c>
      <c r="C189" s="92"/>
      <c r="D189" s="365">
        <f>'Jälkilaskelma 2019'!D186</f>
        <v>0</v>
      </c>
      <c r="F189" s="365">
        <f>'Jälkilaskelma 2019'!F186</f>
        <v>0</v>
      </c>
      <c r="H189" s="365">
        <f>'Jälkilaskelma 2019'!H186</f>
        <v>0</v>
      </c>
    </row>
    <row r="190" spans="1:10" ht="25.15" customHeight="1" x14ac:dyDescent="0.2">
      <c r="A190" s="210" t="s">
        <v>245</v>
      </c>
      <c r="B190" s="105">
        <f>SUM(B188:B189)</f>
        <v>0</v>
      </c>
      <c r="C190" s="92"/>
      <c r="D190" s="368">
        <f>SUM(D188:D189)</f>
        <v>0</v>
      </c>
      <c r="F190" s="368">
        <f>SUM(F188:F189)</f>
        <v>0</v>
      </c>
      <c r="H190" s="368">
        <f>SUM(H188:H189)</f>
        <v>0</v>
      </c>
    </row>
    <row r="191" spans="1:10" ht="25.15" customHeight="1" x14ac:dyDescent="0.2">
      <c r="A191" s="134" t="s">
        <v>256</v>
      </c>
      <c r="B191" s="95">
        <f>B187-B190</f>
        <v>0</v>
      </c>
      <c r="C191" s="92"/>
      <c r="D191" s="361">
        <f>D187-D190</f>
        <v>0</v>
      </c>
      <c r="F191" s="361">
        <f>F187-F190</f>
        <v>0</v>
      </c>
      <c r="H191" s="361">
        <f>H187-H190</f>
        <v>0</v>
      </c>
    </row>
    <row r="192" spans="1:10" ht="25.15" customHeight="1" x14ac:dyDescent="0.2">
      <c r="A192" s="209" t="s">
        <v>257</v>
      </c>
      <c r="B192" s="96">
        <f>B99+B23-B43-B52-B53-B69-B70</f>
        <v>0</v>
      </c>
      <c r="C192" s="92"/>
      <c r="D192" s="362">
        <f>D99+D23-D43-D52-D53-D69-D70</f>
        <v>0</v>
      </c>
      <c r="F192" s="362">
        <f>F99+F23-F43-F52-F53-F69-F70</f>
        <v>0</v>
      </c>
      <c r="H192" s="362">
        <f>H99+H23-H43-H52-H53-H69-H70</f>
        <v>0</v>
      </c>
    </row>
    <row r="193" spans="1:8" ht="25.15" customHeight="1" x14ac:dyDescent="0.2">
      <c r="A193" s="209" t="s">
        <v>258</v>
      </c>
      <c r="B193" s="96">
        <f>B116</f>
        <v>0</v>
      </c>
      <c r="C193" s="92"/>
      <c r="D193" s="362">
        <f>D116</f>
        <v>0</v>
      </c>
      <c r="F193" s="362">
        <f>F116</f>
        <v>0</v>
      </c>
      <c r="H193" s="362">
        <f>H116</f>
        <v>0</v>
      </c>
    </row>
    <row r="194" spans="1:8" ht="25.15" customHeight="1" x14ac:dyDescent="0.2">
      <c r="A194" s="209" t="s">
        <v>259</v>
      </c>
      <c r="B194" s="105">
        <f>B126</f>
        <v>0</v>
      </c>
      <c r="C194" s="92"/>
      <c r="D194" s="368">
        <f>D126</f>
        <v>0</v>
      </c>
      <c r="F194" s="368">
        <f>F126</f>
        <v>0</v>
      </c>
      <c r="H194" s="368">
        <f>H126</f>
        <v>0</v>
      </c>
    </row>
    <row r="195" spans="1:8" ht="25.15" customHeight="1" x14ac:dyDescent="0.2">
      <c r="A195" s="210" t="s">
        <v>245</v>
      </c>
      <c r="B195" s="99">
        <f>SUM(B192:B194)</f>
        <v>0</v>
      </c>
      <c r="C195" s="92"/>
      <c r="D195" s="364">
        <f>SUM(D192:D194)</f>
        <v>0</v>
      </c>
      <c r="F195" s="364">
        <f>SUM(F192:F194)</f>
        <v>0</v>
      </c>
      <c r="H195" s="364">
        <f>SUM(H192:H194)</f>
        <v>0</v>
      </c>
    </row>
    <row r="196" spans="1:8" ht="25.15" customHeight="1" x14ac:dyDescent="0.2">
      <c r="A196" s="210" t="s">
        <v>241</v>
      </c>
      <c r="B196" s="96">
        <f>ROUNDDOWN(IF(B191&gt;0,B191-B195,-B191+B195),2)</f>
        <v>0</v>
      </c>
      <c r="C196" s="104" t="str">
        <f>IF((B196)=0,"",IF((B196)&lt;&gt;0,"Lainojen lyhennykset ja nostot on täsmättävä kahden tilikauden välillä tapahtuneeseen lainojen muutokseen!"))</f>
        <v/>
      </c>
      <c r="D196" s="362">
        <f>ROUNDDOWN(IF(D191&gt;0,D191-D195,-D191+D195),2)</f>
        <v>0</v>
      </c>
      <c r="F196" s="362">
        <f>ROUNDDOWN(IF(F191&gt;0,F191-F195,-F191+F195),2)</f>
        <v>0</v>
      </c>
      <c r="H196" s="362">
        <f>ROUNDDOWN(IF(H191&gt;0,H191-H195,-H191+H195),2)</f>
        <v>0</v>
      </c>
    </row>
    <row r="197" spans="1:8" ht="25.15" customHeight="1" x14ac:dyDescent="0.2">
      <c r="A197" s="191" t="s">
        <v>260</v>
      </c>
      <c r="B197" s="192"/>
      <c r="C197" s="92"/>
      <c r="D197" s="369"/>
      <c r="F197" s="369"/>
      <c r="H197" s="369"/>
    </row>
    <row r="198" spans="1:8" ht="25.15" customHeight="1" x14ac:dyDescent="0.2">
      <c r="A198" s="211" t="s">
        <v>261</v>
      </c>
      <c r="B198" s="93"/>
      <c r="C198" s="92"/>
      <c r="D198" s="360"/>
      <c r="F198" s="360"/>
      <c r="H198" s="360"/>
    </row>
    <row r="199" spans="1:8" ht="25.15" customHeight="1" x14ac:dyDescent="0.2">
      <c r="A199" s="211" t="s">
        <v>262</v>
      </c>
      <c r="B199" s="101">
        <f>'Jälkilaskelma 2019'!B198</f>
        <v>0</v>
      </c>
      <c r="C199" s="92"/>
      <c r="D199" s="365">
        <f>'Jälkilaskelma 2019'!D198</f>
        <v>0</v>
      </c>
      <c r="F199" s="365">
        <f>'Jälkilaskelma 2019'!F198</f>
        <v>0</v>
      </c>
      <c r="H199" s="365">
        <f>'Jälkilaskelma 2019'!H198</f>
        <v>0</v>
      </c>
    </row>
    <row r="200" spans="1:8" ht="25.15" customHeight="1" x14ac:dyDescent="0.2">
      <c r="A200" s="133" t="s">
        <v>263</v>
      </c>
      <c r="B200" s="95">
        <f>B198-B199</f>
        <v>0</v>
      </c>
      <c r="C200" s="92"/>
      <c r="D200" s="361">
        <f>D198-D199</f>
        <v>0</v>
      </c>
      <c r="F200" s="361">
        <f>F198-F199</f>
        <v>0</v>
      </c>
      <c r="H200" s="361">
        <f>H198-H199</f>
        <v>0</v>
      </c>
    </row>
    <row r="201" spans="1:8" ht="25.15" customHeight="1" x14ac:dyDescent="0.2">
      <c r="A201" s="212" t="s">
        <v>264</v>
      </c>
      <c r="B201" s="93">
        <f>B98</f>
        <v>0</v>
      </c>
      <c r="C201" s="92"/>
      <c r="D201" s="360">
        <f>D98</f>
        <v>0</v>
      </c>
      <c r="F201" s="360">
        <f>F98</f>
        <v>0</v>
      </c>
      <c r="H201" s="360">
        <f>H98</f>
        <v>0</v>
      </c>
    </row>
    <row r="202" spans="1:8" ht="25.15" customHeight="1" x14ac:dyDescent="0.2">
      <c r="A202" s="212" t="s">
        <v>265</v>
      </c>
      <c r="B202" s="93"/>
      <c r="C202" s="92"/>
      <c r="D202" s="360"/>
      <c r="F202" s="360"/>
      <c r="H202" s="360"/>
    </row>
    <row r="203" spans="1:8" ht="25.15" customHeight="1" x14ac:dyDescent="0.2">
      <c r="A203" s="212" t="s">
        <v>266</v>
      </c>
      <c r="B203" s="93"/>
      <c r="C203" s="92"/>
      <c r="D203" s="360"/>
      <c r="F203" s="360"/>
      <c r="H203" s="360"/>
    </row>
    <row r="204" spans="1:8" ht="25.15" customHeight="1" x14ac:dyDescent="0.2">
      <c r="A204" s="213" t="s">
        <v>245</v>
      </c>
      <c r="B204" s="106">
        <f>SUM(B201:B203)</f>
        <v>0</v>
      </c>
      <c r="C204" s="92"/>
      <c r="D204" s="370">
        <f>SUM(D201:D203)</f>
        <v>0</v>
      </c>
      <c r="F204" s="370">
        <f>SUM(F201:F203)</f>
        <v>0</v>
      </c>
      <c r="H204" s="370">
        <f>SUM(H201:H203)</f>
        <v>0</v>
      </c>
    </row>
    <row r="205" spans="1:8" ht="25.15" customHeight="1" x14ac:dyDescent="0.2">
      <c r="A205" s="135" t="s">
        <v>241</v>
      </c>
      <c r="B205" s="99">
        <f>ROUNDDOWN(IF(B200&gt;0,B200-B204,-B200-B204),2)</f>
        <v>0</v>
      </c>
      <c r="C205" s="104" t="str">
        <f>IF((B205)=0,"",IF((B205)&lt;&gt;0,"Opo:n muutokset on täsmättävä kahden tilikauden välillä tapahtuneeseen muutokseen!"))</f>
        <v/>
      </c>
      <c r="D205" s="364">
        <f>ROUNDDOWN(IF(D200&gt;0,D200-D204,-D200-D204),2)</f>
        <v>0</v>
      </c>
      <c r="F205" s="364">
        <f>ROUNDDOWN(IF(F200&gt;0,F200-F204,-F200-F204),2)</f>
        <v>0</v>
      </c>
      <c r="H205" s="364">
        <f>ROUNDDOWN(IF(H200&gt;0,H200-H204,-H200-H204),2)</f>
        <v>0</v>
      </c>
    </row>
    <row r="206" spans="1:8" ht="25.15" customHeight="1" x14ac:dyDescent="0.2">
      <c r="A206" s="189" t="s">
        <v>267</v>
      </c>
      <c r="B206" s="190"/>
      <c r="C206" s="92"/>
      <c r="D206" s="367"/>
      <c r="E206" s="107"/>
      <c r="F206" s="367"/>
      <c r="H206" s="367"/>
    </row>
    <row r="207" spans="1:8" ht="25.15" customHeight="1" x14ac:dyDescent="0.2">
      <c r="A207" s="210" t="s">
        <v>268</v>
      </c>
      <c r="B207" s="93"/>
      <c r="C207" s="92"/>
      <c r="D207" s="360"/>
      <c r="E207" s="107"/>
      <c r="F207" s="360"/>
      <c r="H207" s="360"/>
    </row>
    <row r="208" spans="1:8" ht="25.15" customHeight="1" x14ac:dyDescent="0.2">
      <c r="A208" s="210" t="s">
        <v>269</v>
      </c>
      <c r="B208" s="101">
        <f>'Jälkilaskelma 2019'!B207</f>
        <v>0</v>
      </c>
      <c r="C208" s="92"/>
      <c r="D208" s="365">
        <f>'Jälkilaskelma 2019'!D207</f>
        <v>0</v>
      </c>
      <c r="E208" s="107"/>
      <c r="F208" s="365">
        <f>'Jälkilaskelma 2019'!F207</f>
        <v>0</v>
      </c>
      <c r="H208" s="365">
        <f>'Jälkilaskelma 2019'!H207</f>
        <v>0</v>
      </c>
    </row>
    <row r="209" spans="1:8" ht="25.15" customHeight="1" x14ac:dyDescent="0.2">
      <c r="A209" s="214" t="s">
        <v>270</v>
      </c>
      <c r="B209" s="108">
        <f>B207-B208</f>
        <v>0</v>
      </c>
      <c r="C209" s="92"/>
      <c r="D209" s="371">
        <f>D207-D208</f>
        <v>0</v>
      </c>
      <c r="E209" s="107"/>
      <c r="F209" s="371">
        <f>F207-F208</f>
        <v>0</v>
      </c>
      <c r="H209" s="371">
        <f>H207-H208</f>
        <v>0</v>
      </c>
    </row>
    <row r="210" spans="1:8" ht="25.15" customHeight="1" x14ac:dyDescent="0.2">
      <c r="A210" s="210" t="s">
        <v>271</v>
      </c>
      <c r="B210" s="101"/>
      <c r="C210" s="92"/>
      <c r="D210" s="365"/>
      <c r="E210" s="107"/>
      <c r="F210" s="365"/>
      <c r="H210" s="365"/>
    </row>
    <row r="211" spans="1:8" ht="25.15" customHeight="1" x14ac:dyDescent="0.2">
      <c r="A211" s="210" t="s">
        <v>241</v>
      </c>
      <c r="B211" s="109">
        <f>ROUNDDOWN(IF(B209&gt;0,B209-B210,-B209-B210),2)</f>
        <v>0</v>
      </c>
      <c r="C211" s="92"/>
      <c r="D211" s="368">
        <f>ROUNDDOWN(IF(D209&gt;0,D209-D210,-D209-D210),2)</f>
        <v>0</v>
      </c>
      <c r="E211" s="107"/>
      <c r="F211" s="368">
        <f>ROUNDDOWN(IF(F209&gt;0,F209-F210,-F209-F210),2)</f>
        <v>0</v>
      </c>
      <c r="H211" s="368">
        <f>ROUNDDOWN(IF(H209&gt;0,H209-H210,-H209-H210),2)</f>
        <v>0</v>
      </c>
    </row>
    <row r="212" spans="1:8" ht="25.15" customHeight="1" x14ac:dyDescent="0.2">
      <c r="A212" s="189" t="s">
        <v>272</v>
      </c>
      <c r="B212" s="190"/>
      <c r="C212" s="92"/>
      <c r="E212" s="107"/>
    </row>
    <row r="213" spans="1:8" ht="25.15" customHeight="1" x14ac:dyDescent="0.2">
      <c r="A213" s="215" t="s">
        <v>273</v>
      </c>
      <c r="B213" s="110">
        <f>B61+B78+B93+B96+B121+B131+B137</f>
        <v>0</v>
      </c>
      <c r="C213" s="92"/>
      <c r="E213" s="107"/>
    </row>
    <row r="214" spans="1:8" ht="25.15" customHeight="1" x14ac:dyDescent="0.2">
      <c r="A214" s="215" t="s">
        <v>274</v>
      </c>
      <c r="B214" s="111">
        <f>B157</f>
        <v>0</v>
      </c>
      <c r="C214" s="92"/>
      <c r="E214" s="107"/>
    </row>
    <row r="215" spans="1:8" ht="25.15" customHeight="1" x14ac:dyDescent="0.2">
      <c r="A215" s="216" t="s">
        <v>241</v>
      </c>
      <c r="B215" s="105">
        <f>ROUNDDOWN(B213-B214,2)</f>
        <v>0</v>
      </c>
      <c r="C215" s="104" t="str">
        <f>IF((B215)=0,"",IF((B215)&lt;&gt;0,"Edellisten tilikausien jäämät on täsmättävä edellisen tilikauden taseen rahoitusasemaan!"))</f>
        <v/>
      </c>
      <c r="E215" s="107"/>
    </row>
    <row r="216" spans="1:8" ht="44.45" customHeight="1" x14ac:dyDescent="0.2">
      <c r="A216" s="56" t="s">
        <v>127</v>
      </c>
      <c r="E216" s="107"/>
    </row>
    <row r="217" spans="1:8" ht="85.9" customHeight="1" x14ac:dyDescent="0.2">
      <c r="A217" s="112"/>
      <c r="B217"/>
      <c r="C217" s="113"/>
      <c r="E217" s="107"/>
    </row>
    <row r="218" spans="1:8" ht="23.45" customHeight="1" x14ac:dyDescent="0.2">
      <c r="A218" s="45" t="s">
        <v>224</v>
      </c>
      <c r="E218" s="107"/>
    </row>
    <row r="219" spans="1:8" ht="54.6" customHeight="1" x14ac:dyDescent="0.2">
      <c r="A219" s="194" t="s">
        <v>225</v>
      </c>
      <c r="B219"/>
      <c r="C219" s="114"/>
      <c r="D219" s="80"/>
      <c r="E219" s="80"/>
    </row>
    <row r="220" spans="1:8" ht="43.15" customHeight="1" x14ac:dyDescent="0.2">
      <c r="A220" s="195" t="s">
        <v>226</v>
      </c>
      <c r="B220"/>
      <c r="C220" s="80"/>
      <c r="E220" s="107"/>
    </row>
    <row r="221" spans="1:8" ht="28.5" x14ac:dyDescent="0.2">
      <c r="A221" s="56" t="s">
        <v>227</v>
      </c>
    </row>
  </sheetData>
  <sheetProtection algorithmName="SHA-512" hashValue="gVEKJp+27kNncT3YNUZ0gNzGOb2Gk++PUe7ArI+OWjsZxdLswzrP90u0Fi6SZeXbofZVy4ejtYX8QrVSZKpEsQ==" saltValue="Xj44B8QvCdNFY0BTXAhlTA==" spinCount="100000" sheet="1" objects="1" scenarios="1"/>
  <conditionalFormatting sqref="D3">
    <cfRule type="expression" dxfId="27" priority="5">
      <formula>D3=#REF!</formula>
    </cfRule>
  </conditionalFormatting>
  <conditionalFormatting sqref="F3">
    <cfRule type="expression" dxfId="26" priority="4">
      <formula>F3=#REF!</formula>
    </cfRule>
  </conditionalFormatting>
  <conditionalFormatting sqref="H3">
    <cfRule type="expression" dxfId="25" priority="3">
      <formula>H3=#REF!</formula>
    </cfRule>
  </conditionalFormatting>
  <conditionalFormatting sqref="B3">
    <cfRule type="expression" dxfId="24" priority="1">
      <formula>B3=#REF!</formula>
    </cfRule>
  </conditionalFormatting>
  <dataValidations count="30">
    <dataValidation allowBlank="1" showInputMessage="1" showErrorMessage="1" promptTitle="Vuokran tasaus" prompt="Jos kuluja tasataan, ei yhteisö- ja tasausryhmätason laskelmassa esitetä vuokran tasaus -summaa, koska kulut ovat jaettu kaikille kohteille. " sqref="B45 D45 B58 D58 B75 D75 B90 D90" xr:uid="{70C58CFA-F4D3-4A00-B083-568ADAF0439D}"/>
    <dataValidation allowBlank="1" showInputMessage="1" showErrorMessage="1" promptTitle="Laskukaava" prompt="Muuta laskukaava sen mukaan, onko taseeseen aktivoidut esitetty +merkkisenä vai -merkkisenä. Tässä kaavassa taseeseen aktivoidut on hoito- ja rahoituskuluissa sekä varautumisissa esitetty +merkkisenä. " sqref="B179 F179 D179 H179" xr:uid="{637F1B9A-B1A6-4A05-B367-1542C3DADD7E}"/>
    <dataValidation allowBlank="1" showInputMessage="1" showErrorMessage="1" promptTitle="Ohje" prompt="Syötä luvut! Tarkista myös että muutos näkyy jälkilaskelmalla muuna rahoitukseen vaikuttavana tapahtumana." sqref="B201:B203 F201:F203 D201:D203 H201:H203" xr:uid="{F9F36C72-3199-43C4-A8F7-0790F90780B9}"/>
    <dataValidation allowBlank="1" showInputMessage="1" showErrorMessage="1" promptTitle="Pakollinen syöttötieto" prompt="Edellisen tilikauden taseen rahoitusasema on esitettävä laskelmassa. Summat otetaan edellisen tilikauden tilinpäätöksestä tai jälkilaskelmasta. " sqref="B154" xr:uid="{D1710A72-53E5-44F6-B9BB-36B0540927ED}"/>
    <dataValidation allowBlank="1" showInputMessage="1" showErrorMessage="1" promptTitle="Vuokravakuuksien esittäminen" prompt="Vuokravakuudet esitetään  lyhyt.aik.veloissa, jos kirjanpidossa kirjattu lyhytaikaisiin. Jos kirjanpidossa kirjattu pitkäaikaisiin, vakuudet esitetään muissa  rahoitukseen vaikuttavissa tapahtumissa. " sqref="B150 B155" xr:uid="{ED8D9F72-009A-46DD-8614-1C0D10CA6F43}"/>
    <dataValidation allowBlank="1" showInputMessage="1" showErrorMessage="1" promptTitle="Laskentaohje" prompt="Muun vuokraustoiminnan tilikauden pitkäaik.vieraspo + lyh.aik. vieras po - edell.tilikauden pitkäaik.vieraspo + lyh.aik. vieras po." sqref="D116 B116 F116 H116" xr:uid="{FC6CD8B9-E4E6-4F3C-BD3E-9005DCC24312}"/>
    <dataValidation allowBlank="1" showInputMessage="1" showErrorMessage="1" promptTitle="Saadut avustukset" prompt="Summa sisältää investointeihin saadut avustukset." sqref="D97 B97 F97 H97" xr:uid="{C4C27719-C5E2-4468-8954-AD4E05F99F21}"/>
    <dataValidation allowBlank="1" showInputMessage="1" showErrorMessage="1" promptTitle="Varautumisten tuotot" prompt="Varautumisten tuottoina esitetään summa, joka on todellisuudessa kertynyt vuokrissa varautumisiin. _x000a__x000a_Varautumisiin kerättävät vuokrat on esitettävä myös vuokranmäärityslaskelmassa." sqref="D82 B82 F82 H82" xr:uid="{4D2B67B9-89BB-4712-81F5-58F5045404A7}"/>
    <dataValidation allowBlank="1" showInputMessage="1" showErrorMessage="1" promptTitle="Lyhennykset" prompt="Esitetään ainoastaan omakustannusvuokran alaisten kohteiden lyhennykset" sqref="D69 B69 D52 B52 F69 F52 H69 H52" xr:uid="{576C1A48-4409-406B-A8AD-7295902BA1AC}"/>
    <dataValidation allowBlank="1" showInputMessage="1" showErrorMessage="1" promptTitle="Vuokran tasaus" prompt="Kohdekohtaiset laskelmat: Summa kertoo, miten paljon kohde saa hyvitystä muilta kohteilta (-merkkinen) tai miten paljon kohde maksaa muiden kohteiden kuluja (+merkkinen). " sqref="H75 H90 H45 H58 F58 F75 F90 F45" xr:uid="{59BDF5CB-0C0E-4D98-BF0B-1BFB2F8858B2}"/>
    <dataValidation allowBlank="1" showInputMessage="1" showErrorMessage="1" promptTitle="Korjaukset ja aktivoinnit" prompt="Korjaukset esitetään nettosummana +merkkisenä. Jos kuluja on aktivoitu taseeseen, esitetään aktivoidut kulut + merkkisenä alapuolella. (Korjauskulut+aktivoidut kulut = korjauksiin käytetyt rahavarat). Myynnit esitetään -merkkisenä." sqref="D40 B40 D87 B87 F40 F87 H40 H87" xr:uid="{C81307D3-6C23-494C-AAA0-AC0B284C72CB}"/>
    <dataValidation allowBlank="1" showInputMessage="1" showErrorMessage="1" promptTitle="Kulujen kirjaus" prompt="Kulut syötetään +merkkisenä." sqref="D27 B27 F27 H27" xr:uid="{63D4CB0E-5DFE-4C1F-B1AC-9E6F8AD818CA}"/>
    <dataValidation allowBlank="1" showInputMessage="1" showErrorMessage="1" promptTitle="Muut vuokratuotot" prompt="Muista vähentää muihin kuluihin kohdistuneet vuokratuotot (esim. varautumisiin kerätyt), jos niitä ei ole eritelty kirjanpidossa. " sqref="D18 B18 F18 H18" xr:uid="{E5A389BA-4E38-4677-8F22-ADC239449A15}"/>
    <dataValidation allowBlank="1" showInputMessage="1" showErrorMessage="1" prompt="Täytä huoneistoala- ja tilikauden pituus -solu." sqref="C14:C15 C18" xr:uid="{722A142B-C46F-45F9-915A-824ADF37C5B0}"/>
    <dataValidation allowBlank="1" showInputMessage="1" showErrorMessage="1" prompt="Täytä huoneistoala- ja tilikauden pituus -solu. " sqref="E14:E15 E18 E64 E82 G18 I14:I15 G14:G15 I18" xr:uid="{A72B1E2D-5A5D-4A3B-920D-46BEB6BF6C07}"/>
    <dataValidation operator="notBetween" showInputMessage="1" showErrorMessage="1" prompt="Lisää tilikauden pituus kuukausina." sqref="A11" xr:uid="{E2EFDD49-29CD-4438-8A96-300070D78AF4}"/>
    <dataValidation allowBlank="1" showInputMessage="1" showErrorMessage="1" prompt="Täytä yhteisön tilikausi tähän ruutuun aloituspäivästä lopetuspäivään. Esim. 1.1.-31.12.2020." sqref="A9" xr:uid="{DF9AB4C7-DFBB-4956-806A-9EE3714CA185}"/>
    <dataValidation allowBlank="1" showInputMessage="1" showErrorMessage="1" promptTitle="Ohje" prompt="Edellisen tilikauden jälkilaskelmasta &quot;omakust.vuokrauksen investointien rahoitusjäämä tilikauden lopussa&quot;. _x000a__x000a_" sqref="B96 D96 F96 H96" xr:uid="{678274C5-CAA3-422A-AAA0-00CCC6966CC9}"/>
    <dataValidation allowBlank="1" showInputMessage="1" showErrorMessage="1" promptTitle="Vuokravakuudet" prompt="Vuokravakuudet esitetään lyhyaikaisissa veloissa taseen rahoitusasemassa, jos ne ovat kirjattu kirjanpidossa lyh.aikaisiin velkoihin. Jos vuokravakuudet ovat kirjattu pitkäaikaisiin velkoihin, esitetään ne muissa rahoitukseen vaikuttavissa tapahtumissa. " sqref="B185" xr:uid="{CBA9107D-656E-4C51-8511-2458F9907666}"/>
    <dataValidation allowBlank="1" showInputMessage="1" showErrorMessage="1" promptTitle="Ohje" prompt="Tässä voi tarkistaa esim. vuokravakuudet, jos ne ovat kirjattu kirjanpidossa pitkäaikaisiin velkoihin ja jälkilaskelmalla muihin rahoitukseen vaikuttaviin tapahtumiin.  " sqref="B207 F207 D207 H207" xr:uid="{5FB6DD5B-080C-4C39-94D2-6ABA768FB70D}"/>
    <dataValidation allowBlank="1" showInputMessage="1" showErrorMessage="1" promptTitle="Pakollinen syöttötieto" prompt="Laskelmaan on syötettävä edellisen tilikauden jäämät. " sqref="B61 D61 F61 H61" xr:uid="{8312525E-67FF-4C41-9CD0-14DBA0D998F8}"/>
    <dataValidation allowBlank="1" showInputMessage="1" showErrorMessage="1" promptTitle="Ohje" prompt="OPO:n muutoksia voivat olla esim. osakepääoman muutokset, muutokset eri rahastoissa jne. Tarkista myös, ettei edell.tilikauden ja tilikauden tuloksesta ole suoraan vähennetty osinkoa. Myös osinko on huomioitava laskelmassa. " sqref="B198" xr:uid="{13EB7A0D-168D-4FBD-ACF3-19008377365A}"/>
    <dataValidation allowBlank="1" showInputMessage="1" showErrorMessage="1" promptTitle="Ohje" prompt="Luvut otetaan suoraan tilinpäätöksestä. Huomaa lisätä kuluihin myös rahoituskulut. " sqref="B161" xr:uid="{D281A8E5-F4A5-430F-92BA-C4B62E5C763F}"/>
    <dataValidation allowBlank="1" showInputMessage="1" showErrorMessage="1" promptTitle="Ohje" prompt="Luvut syötetään suoraan tilinpäätöksestä. Huomaa lisätä tuottoihin myös rahoitustuotot. " sqref="B160" xr:uid="{37074E4A-B923-43F0-92D9-33596920269F}"/>
    <dataValidation allowBlank="1" showInputMessage="1" showErrorMessage="1" promptTitle="Tarkistus" prompt="Tarkista tarvittaessa laskukaava. Suojauksen voi avata salasanalla &quot;ara&quot;. " sqref="H196 B196 F183 F196 D183 D196 H183 B183" xr:uid="{3B6F7375-BEFB-40FE-B333-6A99D52F0342}"/>
    <dataValidation allowBlank="1" showInputMessage="1" showErrorMessage="1" prompt="Tasausryhmää koskevat tiedot täytetään vain, jos yhteisöllä on tasaus käytössä. Sarakkeen voi poistaa, mikäli sille ei ole tarvetta." sqref="D2" xr:uid="{EA602622-7CB8-462D-9F5C-D281DE34A531}"/>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5202C750-7D1E-4523-91E9-D2B46B1E8E44}"/>
    <dataValidation allowBlank="1" showInputMessage="1" showErrorMessage="1" promptTitle="Ohje" prompt="Luvut otetaan suoraan tuloslaskelmasta. Huomaa lisätä kuluihin myös rahoituskulut. " sqref="F161 D161 H161" xr:uid="{278697CD-12C7-468A-BE91-472EF3E24074}"/>
    <dataValidation allowBlank="1" showInputMessage="1" showErrorMessage="1" promptTitle="Ohje" prompt="Luvut syötetään suoraan tuloslaskelmasta. Huomaa lisätä tuottoihin myös rahoitustuotot. " sqref="F160 D160 H160" xr:uid="{9961F476-4FED-4BA6-B311-7C45ADF42F58}"/>
    <dataValidation allowBlank="1" showInputMessage="1" showErrorMessage="1" promptTitle="Vuokravakuudet" prompt="Esitetään pelkästään lainat. Jos vuokravakuudet on kirjattu pitkäaikaisiin velkoihin, esitetään ne muissa rahoitukseen vaikuttavissa tapahtumissa. " sqref="F185 D185 H185" xr:uid="{9A065EB6-35FE-49AF-A4CE-55E10A8DDB97}"/>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BBB39-F558-4C60-844B-113688352CA2}">
  <dimension ref="A1:J221"/>
  <sheetViews>
    <sheetView showGridLines="0" zoomScale="80" zoomScaleNormal="80" workbookViewId="0"/>
  </sheetViews>
  <sheetFormatPr defaultColWidth="8.69921875" defaultRowHeight="14.25" x14ac:dyDescent="0.2"/>
  <cols>
    <col min="1" max="1" width="55.59765625" style="56" customWidth="1"/>
    <col min="2" max="2" width="28.59765625" style="41" customWidth="1"/>
    <col min="3" max="3" width="9.5" style="41" customWidth="1"/>
    <col min="4" max="4" width="28.59765625" style="92" customWidth="1"/>
    <col min="5" max="5" width="9.5" style="40" customWidth="1"/>
    <col min="6" max="6" width="32.3984375" style="1" customWidth="1"/>
    <col min="7" max="7" width="8.69921875" style="6"/>
    <col min="8" max="8" width="32.3984375" style="6" customWidth="1"/>
    <col min="9" max="9" width="8.69921875" style="6"/>
    <col min="10" max="10" width="47.59765625" style="352" customWidth="1"/>
    <col min="11" max="16384" width="8.69921875" style="6"/>
  </cols>
  <sheetData>
    <row r="1" spans="1:10" s="5" customFormat="1" ht="98.45" customHeight="1" thickBot="1" x14ac:dyDescent="0.25">
      <c r="A1" s="186" t="s">
        <v>228</v>
      </c>
      <c r="B1" s="25"/>
      <c r="C1" s="26"/>
      <c r="D1" s="27"/>
      <c r="E1" s="28"/>
      <c r="F1" s="4"/>
      <c r="J1" s="350"/>
    </row>
    <row r="2" spans="1:10" s="229" customFormat="1" ht="65.45" customHeight="1" thickBot="1" x14ac:dyDescent="0.3">
      <c r="A2" s="240" t="s">
        <v>174</v>
      </c>
      <c r="B2" s="243" t="s">
        <v>179</v>
      </c>
      <c r="C2" s="244"/>
      <c r="D2" s="245" t="s">
        <v>180</v>
      </c>
      <c r="E2" s="246"/>
      <c r="F2" s="247" t="s">
        <v>346</v>
      </c>
      <c r="G2" s="246"/>
      <c r="H2" s="247" t="s">
        <v>346</v>
      </c>
      <c r="I2" s="246"/>
      <c r="J2" s="351"/>
    </row>
    <row r="3" spans="1:10" s="239" customFormat="1" ht="53.45" customHeight="1" thickTop="1" thickBot="1" x14ac:dyDescent="0.25">
      <c r="A3" s="29"/>
      <c r="B3" s="342" t="str">
        <f>IF('Jälkilaskelma 2020'!B3="","",'Jälkilaskelma 2020'!B3)</f>
        <v/>
      </c>
      <c r="C3" s="343"/>
      <c r="D3" s="342" t="str">
        <f>IF('Jälkilaskelma 2020'!D3="","",'Jälkilaskelma 2020'!D3)</f>
        <v/>
      </c>
      <c r="E3" s="343"/>
      <c r="F3" s="342" t="str">
        <f>IF('Jälkilaskelma 2020'!F3="","",'Jälkilaskelma 2020'!F3)</f>
        <v/>
      </c>
      <c r="G3" s="343"/>
      <c r="H3" s="342" t="str">
        <f>IF('Jälkilaskelma 2020'!H3="","",'Jälkilaskelma 2020'!H3)</f>
        <v/>
      </c>
      <c r="I3" s="343"/>
      <c r="J3" s="351"/>
    </row>
    <row r="4" spans="1:10" s="229" customFormat="1" ht="31.15" customHeight="1" thickTop="1" x14ac:dyDescent="0.2">
      <c r="A4" s="241" t="s">
        <v>178</v>
      </c>
      <c r="B4" s="260" t="s">
        <v>99</v>
      </c>
      <c r="C4" s="261"/>
      <c r="D4" s="262" t="s">
        <v>99</v>
      </c>
      <c r="E4" s="263"/>
      <c r="F4" s="264" t="s">
        <v>99</v>
      </c>
      <c r="G4" s="263"/>
      <c r="H4" s="264" t="s">
        <v>99</v>
      </c>
      <c r="I4" s="263"/>
      <c r="J4" s="351"/>
    </row>
    <row r="5" spans="1:10" s="229" customFormat="1" ht="33" customHeight="1" x14ac:dyDescent="0.2">
      <c r="A5" s="29"/>
      <c r="B5" s="248" t="s">
        <v>173</v>
      </c>
      <c r="C5" s="249"/>
      <c r="D5" s="253" t="s">
        <v>173</v>
      </c>
      <c r="E5" s="254"/>
      <c r="F5" s="258" t="s">
        <v>344</v>
      </c>
      <c r="G5" s="254"/>
      <c r="H5" s="258" t="s">
        <v>344</v>
      </c>
      <c r="I5" s="254"/>
      <c r="J5" s="351"/>
    </row>
    <row r="6" spans="1:10" s="229" customFormat="1" ht="32.65" customHeight="1" x14ac:dyDescent="0.2">
      <c r="A6" s="241" t="s">
        <v>177</v>
      </c>
      <c r="B6" s="22"/>
      <c r="C6" s="310"/>
      <c r="D6" s="230"/>
      <c r="E6" s="311"/>
      <c r="F6" s="9"/>
      <c r="G6" s="311"/>
      <c r="H6" s="9"/>
      <c r="I6" s="311"/>
      <c r="J6" s="351"/>
    </row>
    <row r="7" spans="1:10" s="229" customFormat="1" ht="31.9" customHeight="1" thickBot="1" x14ac:dyDescent="0.25">
      <c r="A7" s="30"/>
      <c r="B7" s="252" t="s">
        <v>181</v>
      </c>
      <c r="C7" s="250"/>
      <c r="D7" s="257" t="s">
        <v>181</v>
      </c>
      <c r="E7" s="255"/>
      <c r="F7" s="259" t="s">
        <v>181</v>
      </c>
      <c r="G7" s="255"/>
      <c r="H7" s="259" t="s">
        <v>181</v>
      </c>
      <c r="I7" s="255"/>
      <c r="J7" s="351"/>
    </row>
    <row r="8" spans="1:10" s="229" customFormat="1" ht="32.65" customHeight="1" thickBot="1" x14ac:dyDescent="0.25">
      <c r="A8" s="241" t="s">
        <v>175</v>
      </c>
      <c r="B8" s="23"/>
      <c r="C8" s="251"/>
      <c r="D8" s="20"/>
      <c r="E8" s="256"/>
      <c r="F8" s="231"/>
      <c r="G8" s="256"/>
      <c r="H8" s="231"/>
      <c r="I8" s="256"/>
      <c r="J8" s="351"/>
    </row>
    <row r="9" spans="1:10" s="229" customFormat="1" ht="31.5" customHeight="1" x14ac:dyDescent="0.2">
      <c r="A9" s="31"/>
      <c r="B9" s="202" t="s">
        <v>100</v>
      </c>
      <c r="C9" s="32"/>
      <c r="D9" s="203" t="s">
        <v>100</v>
      </c>
      <c r="E9" s="33"/>
      <c r="F9" s="232" t="s">
        <v>100</v>
      </c>
      <c r="G9" s="33"/>
      <c r="H9" s="232" t="s">
        <v>100</v>
      </c>
      <c r="I9" s="33"/>
      <c r="J9" s="351"/>
    </row>
    <row r="10" spans="1:10" s="229" customFormat="1" ht="33" customHeight="1" thickBot="1" x14ac:dyDescent="0.25">
      <c r="A10" s="242" t="s">
        <v>176</v>
      </c>
      <c r="B10" s="34" t="s">
        <v>173</v>
      </c>
      <c r="C10" s="233"/>
      <c r="D10" s="35" t="s">
        <v>173</v>
      </c>
      <c r="E10" s="234"/>
      <c r="F10" s="35" t="s">
        <v>173</v>
      </c>
      <c r="G10" s="234"/>
      <c r="H10" s="35" t="s">
        <v>173</v>
      </c>
      <c r="I10" s="234"/>
      <c r="J10" s="351"/>
    </row>
    <row r="11" spans="1:10" s="229" customFormat="1" ht="32.65" customHeight="1" thickBot="1" x14ac:dyDescent="0.25">
      <c r="A11" s="36" t="str">
        <f>IF('Jälkilaskelma 2020'!A11="","",'Jälkilaskelma 2020'!A11)</f>
        <v/>
      </c>
      <c r="B11" s="24"/>
      <c r="C11" s="37"/>
      <c r="D11" s="21"/>
      <c r="E11" s="38"/>
      <c r="F11" s="235"/>
      <c r="G11" s="38"/>
      <c r="H11" s="235"/>
      <c r="I11" s="38"/>
      <c r="J11" s="351"/>
    </row>
    <row r="12" spans="1:10" s="7" customFormat="1" ht="85.9" customHeight="1" x14ac:dyDescent="0.2">
      <c r="A12" s="193" t="s">
        <v>277</v>
      </c>
      <c r="B12"/>
      <c r="C12" s="39"/>
      <c r="D12" s="39"/>
      <c r="E12" s="40"/>
      <c r="F12" s="3"/>
      <c r="J12" s="349"/>
    </row>
    <row r="13" spans="1:10" s="7" customFormat="1" ht="80.45" customHeight="1" thickBot="1" x14ac:dyDescent="0.3">
      <c r="A13" s="205" t="s">
        <v>84</v>
      </c>
      <c r="B13" s="238" t="str">
        <f>IF(B3="","",(B3))</f>
        <v/>
      </c>
      <c r="C13" s="204" t="s">
        <v>276</v>
      </c>
      <c r="D13" s="238" t="str">
        <f>IF(D3="","",(D3))</f>
        <v/>
      </c>
      <c r="E13" s="204" t="s">
        <v>276</v>
      </c>
      <c r="F13" s="238" t="str">
        <f>IF(F3="","",(F3))</f>
        <v/>
      </c>
      <c r="G13" s="204" t="s">
        <v>276</v>
      </c>
      <c r="H13" s="238" t="str">
        <f>IF(H3="","",(H3))</f>
        <v/>
      </c>
      <c r="I13" s="204" t="s">
        <v>276</v>
      </c>
      <c r="J13" s="349"/>
    </row>
    <row r="14" spans="1:10" s="10" customFormat="1" ht="33" customHeight="1" thickTop="1" x14ac:dyDescent="0.2">
      <c r="A14" s="141" t="s">
        <v>186</v>
      </c>
      <c r="B14" s="53"/>
      <c r="C14" s="43" t="str">
        <f>IF(B14="","",IF(B14=0,"",(B14/B$6/$A$11)))</f>
        <v/>
      </c>
      <c r="D14" s="53"/>
      <c r="E14" s="44" t="str">
        <f>IF(D14="","",IF(D14=0,"",(D14/D$6/$A$11)))</f>
        <v/>
      </c>
      <c r="F14" s="53"/>
      <c r="G14" s="44" t="str">
        <f>IF(F14="","",IF(F14=0,"",(F14/F$6/$A$11)))</f>
        <v/>
      </c>
      <c r="H14" s="53"/>
      <c r="I14" s="44" t="str">
        <f>IF(H14="","",IF(H14=0,"",(H14/H$6/$A$11)))</f>
        <v/>
      </c>
      <c r="J14" s="352"/>
    </row>
    <row r="15" spans="1:10" s="10" customFormat="1" ht="38.450000000000003" customHeight="1" x14ac:dyDescent="0.2">
      <c r="A15" s="141" t="s">
        <v>187</v>
      </c>
      <c r="B15" s="44">
        <f>B18+B19+B64+B82</f>
        <v>0</v>
      </c>
      <c r="C15" s="43" t="str">
        <f>IF(B15="","",IF(B15=0,"",(B15/B$6/$A$11)))</f>
        <v/>
      </c>
      <c r="D15" s="44">
        <f>D18+D19+D64+D82</f>
        <v>0</v>
      </c>
      <c r="E15" s="44" t="str">
        <f>IF(D15="","",IF(D15=0,"",(D15/D$6/$A$11)))</f>
        <v/>
      </c>
      <c r="F15" s="44">
        <f>F18+F19+F64+F82</f>
        <v>0</v>
      </c>
      <c r="G15" s="44" t="str">
        <f>IF(F15="","",IF(F15=0,"",(F15/F$6/$A$11)))</f>
        <v/>
      </c>
      <c r="H15" s="44">
        <f>H18+H19+H64+H82</f>
        <v>0</v>
      </c>
      <c r="I15" s="44" t="str">
        <f>IF(H15="","",IF(H15=0,"",(H15/H$6/$A$11)))</f>
        <v/>
      </c>
      <c r="J15" s="352"/>
    </row>
    <row r="16" spans="1:10" s="10" customFormat="1" ht="25.15" customHeight="1" x14ac:dyDescent="0.2">
      <c r="A16" s="142" t="s">
        <v>188</v>
      </c>
      <c r="B16" s="46" t="e">
        <f>B15/B14</f>
        <v>#DIV/0!</v>
      </c>
      <c r="C16" s="47"/>
      <c r="D16" s="46" t="e">
        <f>D15/D14</f>
        <v>#DIV/0!</v>
      </c>
      <c r="E16" s="47"/>
      <c r="F16" s="46" t="e">
        <f>F15/F14</f>
        <v>#DIV/0!</v>
      </c>
      <c r="G16" s="47"/>
      <c r="H16" s="46" t="e">
        <f>H15/H14</f>
        <v>#DIV/0!</v>
      </c>
      <c r="I16" s="47"/>
      <c r="J16" s="352"/>
    </row>
    <row r="17" spans="1:10" s="10" customFormat="1" ht="45.6" customHeight="1" thickBot="1" x14ac:dyDescent="0.3">
      <c r="A17" s="146" t="s">
        <v>130</v>
      </c>
      <c r="B17" s="48"/>
      <c r="C17" s="48"/>
      <c r="D17" s="48"/>
      <c r="E17" s="48"/>
      <c r="F17" s="48"/>
      <c r="G17" s="48"/>
      <c r="H17" s="48"/>
      <c r="I17" s="48"/>
      <c r="J17" s="353"/>
    </row>
    <row r="18" spans="1:10" s="10" customFormat="1" ht="25.15" customHeight="1" thickTop="1" x14ac:dyDescent="0.2">
      <c r="A18" s="276" t="s">
        <v>129</v>
      </c>
      <c r="B18" s="50"/>
      <c r="C18" s="43" t="str">
        <f>IF(B18="","",IF(B18=0,"",(B18/B$6/$A$11)))</f>
        <v/>
      </c>
      <c r="D18" s="50"/>
      <c r="E18" s="44" t="str">
        <f>IF(D18="","",IF(D18=0,"",(D18/D$6/$A$11)))</f>
        <v/>
      </c>
      <c r="F18" s="50"/>
      <c r="G18" s="44" t="str">
        <f>IF(F18="","",IF(F18=0,"",(F18/F$6/$A$11)))</f>
        <v/>
      </c>
      <c r="H18" s="50"/>
      <c r="I18" s="44" t="str">
        <f>IF(H18="","",IF(H18=0,"",(H18/H$6/$A$11)))</f>
        <v/>
      </c>
      <c r="J18" s="352"/>
    </row>
    <row r="19" spans="1:10" s="10" customFormat="1" ht="25.15" customHeight="1" x14ac:dyDescent="0.2">
      <c r="A19" s="208" t="s">
        <v>21</v>
      </c>
      <c r="B19" s="53"/>
      <c r="C19" s="54" t="str">
        <f>IF(B19="","",IF(B19=0,"",(B19/B$6/$A$11)))</f>
        <v/>
      </c>
      <c r="D19" s="53"/>
      <c r="E19" s="54" t="str">
        <f>IF(D19="","",IF(D19=0,"",(D19/D$6/$A$11)))</f>
        <v/>
      </c>
      <c r="F19" s="53"/>
      <c r="G19" s="54" t="str">
        <f>IF(F19="","",IF(F19=0,"",(F19/F$6/$A$11)))</f>
        <v/>
      </c>
      <c r="H19" s="53"/>
      <c r="I19" s="54" t="str">
        <f>IF(H19="","",IF(H19=0,"",(H19/H$6/$A$11)))</f>
        <v/>
      </c>
      <c r="J19" s="352"/>
    </row>
    <row r="20" spans="1:10" s="10" customFormat="1" ht="25.15" customHeight="1" x14ac:dyDescent="0.2">
      <c r="A20" s="208" t="s">
        <v>13</v>
      </c>
      <c r="B20" s="53"/>
      <c r="C20" s="54" t="str">
        <f>IF(B20="","",IF(B20=0,"",(B20/B$6/$A$11)))</f>
        <v/>
      </c>
      <c r="D20" s="53"/>
      <c r="E20" s="54" t="str">
        <f>IF(D20="","",IF(D20=0,"",(D20/D$6/$A$11)))</f>
        <v/>
      </c>
      <c r="F20" s="53"/>
      <c r="G20" s="54" t="str">
        <f>IF(F20="","",IF(F20=0,"",(F20/F$6/$A$11)))</f>
        <v/>
      </c>
      <c r="H20" s="53"/>
      <c r="I20" s="54" t="str">
        <f>IF(H20="","",IF(H20=0,"",(H20/H$6/$A$11)))</f>
        <v/>
      </c>
      <c r="J20" s="352"/>
    </row>
    <row r="21" spans="1:10" s="10" customFormat="1" ht="25.15" customHeight="1" x14ac:dyDescent="0.2">
      <c r="A21" s="208" t="s">
        <v>0</v>
      </c>
      <c r="B21" s="55"/>
      <c r="C21" s="44" t="str">
        <f>IF(B21="","",IF(B21=0,"",(B21/B$6/$A$11)))</f>
        <v/>
      </c>
      <c r="D21" s="55"/>
      <c r="E21" s="54" t="str">
        <f>IF(D21="","",IF(D21=0,"",(D21/D$6/$A$11)))</f>
        <v/>
      </c>
      <c r="F21" s="55"/>
      <c r="G21" s="54" t="str">
        <f>IF(F21="","",IF(F21=0,"",(F21/F$6/$A$11)))</f>
        <v/>
      </c>
      <c r="H21" s="55"/>
      <c r="I21" s="54" t="str">
        <f>IF(H21="","",IF(H21=0,"",(H21/H$6/$A$11)))</f>
        <v/>
      </c>
      <c r="J21" s="352"/>
    </row>
    <row r="22" spans="1:10" ht="27.6" customHeight="1" x14ac:dyDescent="0.2">
      <c r="A22" s="277" t="s">
        <v>189</v>
      </c>
      <c r="B22" s="57"/>
      <c r="C22" s="58"/>
      <c r="D22" s="57"/>
      <c r="E22" s="59"/>
      <c r="F22" s="57"/>
      <c r="G22" s="59"/>
      <c r="H22" s="57"/>
      <c r="I22" s="59"/>
      <c r="J22" s="354"/>
    </row>
    <row r="23" spans="1:10" s="10" customFormat="1" ht="25.15" customHeight="1" x14ac:dyDescent="0.2">
      <c r="A23" s="208" t="s">
        <v>32</v>
      </c>
      <c r="B23" s="53"/>
      <c r="C23" s="54" t="str">
        <f>IF(B23="","",IF(B23=0,"",(B23/B$6/$A$11)))</f>
        <v/>
      </c>
      <c r="D23" s="53"/>
      <c r="E23" s="54" t="str">
        <f>IF(D23="","",IF(D23=0,"",(D23/D$6/$A$11)))</f>
        <v/>
      </c>
      <c r="F23" s="53"/>
      <c r="G23" s="54" t="str">
        <f>IF(F23="","",IF(F23=0,"",(F23/F$6/$A$11)))</f>
        <v/>
      </c>
      <c r="H23" s="53"/>
      <c r="I23" s="54" t="str">
        <f>IF(H23="","",IF(H23=0,"",(H23/H$6/$A$11)))</f>
        <v/>
      </c>
      <c r="J23" s="353"/>
    </row>
    <row r="24" spans="1:10" s="10" customFormat="1" ht="25.15" customHeight="1" x14ac:dyDescent="0.2">
      <c r="A24" s="155" t="s">
        <v>11</v>
      </c>
      <c r="B24" s="50"/>
      <c r="C24" s="54" t="str">
        <f>IF(B24="","",IF(B24=0,"",(B24/B$6/$A$11)))</f>
        <v/>
      </c>
      <c r="D24" s="50"/>
      <c r="E24" s="54" t="str">
        <f>IF(D24="","",IF(D24=0,"",(D24/D$6/$A$11)))</f>
        <v/>
      </c>
      <c r="F24" s="50"/>
      <c r="G24" s="54" t="str">
        <f>IF(F24="","",IF(F24=0,"",(F24/F$6/$A$11)))</f>
        <v/>
      </c>
      <c r="H24" s="50"/>
      <c r="I24" s="54" t="str">
        <f>IF(H24="","",IF(H24=0,"",(H24/H$6/$A$11)))</f>
        <v/>
      </c>
      <c r="J24" s="354"/>
    </row>
    <row r="25" spans="1:10" s="10" customFormat="1" ht="25.15" customHeight="1" x14ac:dyDescent="0.2">
      <c r="A25" s="65" t="s">
        <v>117</v>
      </c>
      <c r="B25" s="62">
        <f>SUM(B18:B24)</f>
        <v>0</v>
      </c>
      <c r="C25" s="44" t="str">
        <f>IF(B25="","",IF(B25=0,"",(B25/B$6/$A$11)))</f>
        <v/>
      </c>
      <c r="D25" s="62">
        <f>SUM(D18:D24)</f>
        <v>0</v>
      </c>
      <c r="E25" s="44" t="str">
        <f>IF(D25="","",IF(D25=0,"",(D25/D$6/$A$11)))</f>
        <v/>
      </c>
      <c r="F25" s="62">
        <f>SUM(F18:F24)</f>
        <v>0</v>
      </c>
      <c r="G25" s="44" t="str">
        <f>IF(F25="","",IF(F25=0,"",(F25/F$6/$A$11)))</f>
        <v/>
      </c>
      <c r="H25" s="62">
        <f>SUM(H18:H24)</f>
        <v>0</v>
      </c>
      <c r="I25" s="44" t="str">
        <f>IF(H25="","",IF(H25=0,"",(H25/H$6/$A$11)))</f>
        <v/>
      </c>
      <c r="J25" s="352"/>
    </row>
    <row r="26" spans="1:10" s="10" customFormat="1" ht="25.15" customHeight="1" x14ac:dyDescent="0.2">
      <c r="A26" s="283" t="s">
        <v>14</v>
      </c>
      <c r="B26" s="41"/>
      <c r="C26" s="64"/>
      <c r="D26" s="41"/>
      <c r="E26" s="64"/>
      <c r="F26" s="41"/>
      <c r="G26" s="64"/>
      <c r="H26" s="41"/>
      <c r="I26" s="64"/>
      <c r="J26" s="352"/>
    </row>
    <row r="27" spans="1:10" s="10" customFormat="1" ht="25.15" customHeight="1" x14ac:dyDescent="0.2">
      <c r="A27" s="208" t="s">
        <v>190</v>
      </c>
      <c r="B27" s="53"/>
      <c r="C27" s="54" t="str">
        <f t="shared" ref="C27:C46" si="0">IF(B27="","",IF(B27=0,"",(B27/B$6/$A$11)))</f>
        <v/>
      </c>
      <c r="D27" s="53"/>
      <c r="E27" s="54" t="str">
        <f t="shared" ref="E27:E46" si="1">IF(D27="","",IF(D27=0,"",(D27/D$6/$A$11)))</f>
        <v/>
      </c>
      <c r="F27" s="53"/>
      <c r="G27" s="54" t="str">
        <f t="shared" ref="G27:G46" si="2">IF(F27="","",IF(F27=0,"",(F27/F$6/$A$11)))</f>
        <v/>
      </c>
      <c r="H27" s="53"/>
      <c r="I27" s="54" t="str">
        <f t="shared" ref="I27:I46" si="3">IF(H27="","",IF(H27=0,"",(H27/H$6/$A$11)))</f>
        <v/>
      </c>
      <c r="J27" s="352"/>
    </row>
    <row r="28" spans="1:10" s="10" customFormat="1" ht="25.15" customHeight="1" x14ac:dyDescent="0.2">
      <c r="A28" s="208" t="s">
        <v>18</v>
      </c>
      <c r="B28" s="53"/>
      <c r="C28" s="54" t="str">
        <f t="shared" si="0"/>
        <v/>
      </c>
      <c r="D28" s="53"/>
      <c r="E28" s="54" t="str">
        <f t="shared" si="1"/>
        <v/>
      </c>
      <c r="F28" s="53"/>
      <c r="G28" s="54" t="str">
        <f t="shared" si="2"/>
        <v/>
      </c>
      <c r="H28" s="53"/>
      <c r="I28" s="54" t="str">
        <f t="shared" si="3"/>
        <v/>
      </c>
      <c r="J28" s="352"/>
    </row>
    <row r="29" spans="1:10" s="10" customFormat="1" ht="25.15" customHeight="1" x14ac:dyDescent="0.2">
      <c r="A29" s="208" t="s">
        <v>1</v>
      </c>
      <c r="B29" s="53"/>
      <c r="C29" s="54" t="str">
        <f t="shared" si="0"/>
        <v/>
      </c>
      <c r="D29" s="53"/>
      <c r="E29" s="54" t="str">
        <f t="shared" si="1"/>
        <v/>
      </c>
      <c r="F29" s="53"/>
      <c r="G29" s="54" t="str">
        <f t="shared" si="2"/>
        <v/>
      </c>
      <c r="H29" s="53"/>
      <c r="I29" s="54" t="str">
        <f t="shared" si="3"/>
        <v/>
      </c>
      <c r="J29" s="352"/>
    </row>
    <row r="30" spans="1:10" s="10" customFormat="1" ht="25.15" customHeight="1" x14ac:dyDescent="0.2">
      <c r="A30" s="208" t="s">
        <v>2</v>
      </c>
      <c r="B30" s="53"/>
      <c r="C30" s="54" t="str">
        <f t="shared" si="0"/>
        <v/>
      </c>
      <c r="D30" s="53"/>
      <c r="E30" s="54" t="str">
        <f t="shared" si="1"/>
        <v/>
      </c>
      <c r="F30" s="53"/>
      <c r="G30" s="54" t="str">
        <f t="shared" si="2"/>
        <v/>
      </c>
      <c r="H30" s="53"/>
      <c r="I30" s="54" t="str">
        <f t="shared" si="3"/>
        <v/>
      </c>
      <c r="J30" s="352"/>
    </row>
    <row r="31" spans="1:10" s="10" customFormat="1" ht="25.15" customHeight="1" x14ac:dyDescent="0.2">
      <c r="A31" s="208" t="s">
        <v>3</v>
      </c>
      <c r="B31" s="53"/>
      <c r="C31" s="54" t="str">
        <f t="shared" si="0"/>
        <v/>
      </c>
      <c r="D31" s="53"/>
      <c r="E31" s="54" t="str">
        <f t="shared" si="1"/>
        <v/>
      </c>
      <c r="F31" s="53"/>
      <c r="G31" s="54" t="str">
        <f t="shared" si="2"/>
        <v/>
      </c>
      <c r="H31" s="53"/>
      <c r="I31" s="54" t="str">
        <f t="shared" si="3"/>
        <v/>
      </c>
      <c r="J31" s="352"/>
    </row>
    <row r="32" spans="1:10" s="10" customFormat="1" ht="25.15" customHeight="1" x14ac:dyDescent="0.2">
      <c r="A32" s="208" t="s">
        <v>4</v>
      </c>
      <c r="B32" s="53"/>
      <c r="C32" s="54" t="str">
        <f t="shared" si="0"/>
        <v/>
      </c>
      <c r="D32" s="53"/>
      <c r="E32" s="54" t="str">
        <f t="shared" si="1"/>
        <v/>
      </c>
      <c r="F32" s="53"/>
      <c r="G32" s="54" t="str">
        <f t="shared" si="2"/>
        <v/>
      </c>
      <c r="H32" s="53"/>
      <c r="I32" s="54" t="str">
        <f t="shared" si="3"/>
        <v/>
      </c>
      <c r="J32" s="352"/>
    </row>
    <row r="33" spans="1:10" s="10" customFormat="1" ht="25.15" customHeight="1" x14ac:dyDescent="0.2">
      <c r="A33" s="208" t="s">
        <v>5</v>
      </c>
      <c r="B33" s="53"/>
      <c r="C33" s="54" t="str">
        <f t="shared" si="0"/>
        <v/>
      </c>
      <c r="D33" s="53"/>
      <c r="E33" s="54" t="str">
        <f t="shared" si="1"/>
        <v/>
      </c>
      <c r="F33" s="53"/>
      <c r="G33" s="54" t="str">
        <f t="shared" si="2"/>
        <v/>
      </c>
      <c r="H33" s="53"/>
      <c r="I33" s="54" t="str">
        <f t="shared" si="3"/>
        <v/>
      </c>
      <c r="J33" s="352"/>
    </row>
    <row r="34" spans="1:10" s="10" customFormat="1" ht="25.15" customHeight="1" x14ac:dyDescent="0.2">
      <c r="A34" s="208" t="s">
        <v>6</v>
      </c>
      <c r="B34" s="53"/>
      <c r="C34" s="54" t="str">
        <f t="shared" si="0"/>
        <v/>
      </c>
      <c r="D34" s="53"/>
      <c r="E34" s="54" t="str">
        <f t="shared" si="1"/>
        <v/>
      </c>
      <c r="F34" s="53"/>
      <c r="G34" s="54" t="str">
        <f t="shared" si="2"/>
        <v/>
      </c>
      <c r="H34" s="53"/>
      <c r="I34" s="54" t="str">
        <f t="shared" si="3"/>
        <v/>
      </c>
      <c r="J34" s="352"/>
    </row>
    <row r="35" spans="1:10" s="10" customFormat="1" ht="25.15" customHeight="1" x14ac:dyDescent="0.2">
      <c r="A35" s="208" t="s">
        <v>7</v>
      </c>
      <c r="B35" s="53"/>
      <c r="C35" s="54" t="str">
        <f t="shared" si="0"/>
        <v/>
      </c>
      <c r="D35" s="53"/>
      <c r="E35" s="54" t="str">
        <f t="shared" si="1"/>
        <v/>
      </c>
      <c r="F35" s="53"/>
      <c r="G35" s="54" t="str">
        <f t="shared" si="2"/>
        <v/>
      </c>
      <c r="H35" s="53"/>
      <c r="I35" s="54" t="str">
        <f t="shared" si="3"/>
        <v/>
      </c>
      <c r="J35" s="352"/>
    </row>
    <row r="36" spans="1:10" s="10" customFormat="1" ht="25.15" customHeight="1" x14ac:dyDescent="0.2">
      <c r="A36" s="208" t="s">
        <v>8</v>
      </c>
      <c r="B36" s="53"/>
      <c r="C36" s="54" t="str">
        <f t="shared" si="0"/>
        <v/>
      </c>
      <c r="D36" s="53"/>
      <c r="E36" s="54" t="str">
        <f t="shared" si="1"/>
        <v/>
      </c>
      <c r="F36" s="53"/>
      <c r="G36" s="54" t="str">
        <f t="shared" si="2"/>
        <v/>
      </c>
      <c r="H36" s="53"/>
      <c r="I36" s="54" t="str">
        <f t="shared" si="3"/>
        <v/>
      </c>
      <c r="J36" s="352"/>
    </row>
    <row r="37" spans="1:10" s="10" customFormat="1" ht="25.15" customHeight="1" x14ac:dyDescent="0.2">
      <c r="A37" s="208" t="s">
        <v>9</v>
      </c>
      <c r="B37" s="53"/>
      <c r="C37" s="54" t="str">
        <f t="shared" si="0"/>
        <v/>
      </c>
      <c r="D37" s="53"/>
      <c r="E37" s="54" t="str">
        <f t="shared" si="1"/>
        <v/>
      </c>
      <c r="F37" s="53"/>
      <c r="G37" s="54" t="str">
        <f t="shared" si="2"/>
        <v/>
      </c>
      <c r="H37" s="53"/>
      <c r="I37" s="54" t="str">
        <f t="shared" si="3"/>
        <v/>
      </c>
      <c r="J37" s="352"/>
    </row>
    <row r="38" spans="1:10" s="10" customFormat="1" ht="25.15" customHeight="1" x14ac:dyDescent="0.2">
      <c r="A38" s="208" t="s">
        <v>28</v>
      </c>
      <c r="B38" s="53"/>
      <c r="C38" s="54" t="str">
        <f t="shared" si="0"/>
        <v/>
      </c>
      <c r="D38" s="53"/>
      <c r="E38" s="54" t="str">
        <f t="shared" si="1"/>
        <v/>
      </c>
      <c r="F38" s="53"/>
      <c r="G38" s="54" t="str">
        <f t="shared" si="2"/>
        <v/>
      </c>
      <c r="H38" s="53"/>
      <c r="I38" s="54" t="str">
        <f t="shared" si="3"/>
        <v/>
      </c>
      <c r="J38" s="352"/>
    </row>
    <row r="39" spans="1:10" s="10" customFormat="1" ht="25.15" customHeight="1" x14ac:dyDescent="0.2">
      <c r="A39" s="208" t="s">
        <v>10</v>
      </c>
      <c r="B39" s="53"/>
      <c r="C39" s="54" t="str">
        <f t="shared" si="0"/>
        <v/>
      </c>
      <c r="D39" s="53"/>
      <c r="E39" s="54" t="str">
        <f t="shared" si="1"/>
        <v/>
      </c>
      <c r="F39" s="53"/>
      <c r="G39" s="54" t="str">
        <f t="shared" si="2"/>
        <v/>
      </c>
      <c r="H39" s="53"/>
      <c r="I39" s="54" t="str">
        <f t="shared" si="3"/>
        <v/>
      </c>
      <c r="J39" s="352"/>
    </row>
    <row r="40" spans="1:10" s="10" customFormat="1" ht="25.15" customHeight="1" x14ac:dyDescent="0.2">
      <c r="A40" s="208" t="s">
        <v>19</v>
      </c>
      <c r="B40" s="53"/>
      <c r="C40" s="54" t="str">
        <f t="shared" si="0"/>
        <v/>
      </c>
      <c r="D40" s="53"/>
      <c r="E40" s="54" t="str">
        <f t="shared" si="1"/>
        <v/>
      </c>
      <c r="F40" s="53"/>
      <c r="G40" s="54" t="str">
        <f t="shared" si="2"/>
        <v/>
      </c>
      <c r="H40" s="53"/>
      <c r="I40" s="54" t="str">
        <f t="shared" si="3"/>
        <v/>
      </c>
      <c r="J40" s="352"/>
    </row>
    <row r="41" spans="1:10" s="10" customFormat="1" ht="25.15" customHeight="1" x14ac:dyDescent="0.2">
      <c r="A41" s="208" t="s">
        <v>191</v>
      </c>
      <c r="B41" s="53"/>
      <c r="C41" s="54" t="str">
        <f t="shared" si="0"/>
        <v/>
      </c>
      <c r="D41" s="53"/>
      <c r="E41" s="54" t="str">
        <f t="shared" si="1"/>
        <v/>
      </c>
      <c r="F41" s="53"/>
      <c r="G41" s="54" t="str">
        <f t="shared" si="2"/>
        <v/>
      </c>
      <c r="H41" s="53"/>
      <c r="I41" s="54" t="str">
        <f t="shared" si="3"/>
        <v/>
      </c>
      <c r="J41" s="352"/>
    </row>
    <row r="42" spans="1:10" s="10" customFormat="1" ht="30.6" customHeight="1" x14ac:dyDescent="0.2">
      <c r="A42" s="208" t="s">
        <v>26</v>
      </c>
      <c r="B42" s="53"/>
      <c r="C42" s="54" t="str">
        <f t="shared" si="0"/>
        <v/>
      </c>
      <c r="D42" s="53"/>
      <c r="E42" s="54" t="str">
        <f t="shared" si="1"/>
        <v/>
      </c>
      <c r="F42" s="53"/>
      <c r="G42" s="54" t="str">
        <f t="shared" si="2"/>
        <v/>
      </c>
      <c r="H42" s="53"/>
      <c r="I42" s="54" t="str">
        <f t="shared" si="3"/>
        <v/>
      </c>
      <c r="J42" s="352"/>
    </row>
    <row r="43" spans="1:10" s="12" customFormat="1" ht="25.15" customHeight="1" x14ac:dyDescent="0.2">
      <c r="A43" s="208" t="s">
        <v>33</v>
      </c>
      <c r="B43" s="53"/>
      <c r="C43" s="54" t="str">
        <f t="shared" si="0"/>
        <v/>
      </c>
      <c r="D43" s="53"/>
      <c r="E43" s="54" t="str">
        <f t="shared" si="1"/>
        <v/>
      </c>
      <c r="F43" s="53"/>
      <c r="G43" s="54" t="str">
        <f t="shared" si="2"/>
        <v/>
      </c>
      <c r="H43" s="53"/>
      <c r="I43" s="54" t="str">
        <f t="shared" si="3"/>
        <v/>
      </c>
      <c r="J43" s="355"/>
    </row>
    <row r="44" spans="1:10" ht="29.45" customHeight="1" x14ac:dyDescent="0.2">
      <c r="A44" s="278" t="s">
        <v>12</v>
      </c>
      <c r="B44" s="53"/>
      <c r="C44" s="54" t="str">
        <f t="shared" si="0"/>
        <v/>
      </c>
      <c r="D44" s="55"/>
      <c r="E44" s="54" t="str">
        <f t="shared" si="1"/>
        <v/>
      </c>
      <c r="F44" s="55"/>
      <c r="G44" s="54" t="str">
        <f t="shared" si="2"/>
        <v/>
      </c>
      <c r="H44" s="55"/>
      <c r="I44" s="54" t="str">
        <f t="shared" si="3"/>
        <v/>
      </c>
    </row>
    <row r="45" spans="1:10" s="10" customFormat="1" ht="40.15" customHeight="1" x14ac:dyDescent="0.2">
      <c r="A45" s="282"/>
      <c r="B45" s="79"/>
      <c r="C45" s="44" t="str">
        <f t="shared" si="0"/>
        <v/>
      </c>
      <c r="D45" s="79"/>
      <c r="E45" s="44" t="str">
        <f t="shared" si="1"/>
        <v/>
      </c>
      <c r="F45" s="79"/>
      <c r="G45" s="44" t="str">
        <f t="shared" si="2"/>
        <v/>
      </c>
      <c r="H45" s="79"/>
      <c r="I45" s="44" t="str">
        <f t="shared" si="3"/>
        <v/>
      </c>
      <c r="J45" s="352"/>
    </row>
    <row r="46" spans="1:10" s="10" customFormat="1" ht="25.15" customHeight="1" x14ac:dyDescent="0.2">
      <c r="A46" s="65" t="s">
        <v>119</v>
      </c>
      <c r="B46" s="281">
        <f>SUM(B27:B45)</f>
        <v>0</v>
      </c>
      <c r="C46" s="51" t="str">
        <f t="shared" si="0"/>
        <v/>
      </c>
      <c r="D46" s="281">
        <f>SUM(D27:D45)</f>
        <v>0</v>
      </c>
      <c r="E46" s="51" t="str">
        <f t="shared" si="1"/>
        <v/>
      </c>
      <c r="F46" s="281">
        <f>SUM(F27:F45)</f>
        <v>0</v>
      </c>
      <c r="G46" s="51" t="str">
        <f t="shared" si="2"/>
        <v/>
      </c>
      <c r="H46" s="281">
        <f>SUM(H27:H45)</f>
        <v>0</v>
      </c>
      <c r="I46" s="51" t="str">
        <f t="shared" si="3"/>
        <v/>
      </c>
      <c r="J46" s="352"/>
    </row>
    <row r="47" spans="1:10" ht="48.6" customHeight="1" x14ac:dyDescent="0.2">
      <c r="A47" s="67" t="s">
        <v>31</v>
      </c>
      <c r="C47" s="64"/>
      <c r="D47" s="41"/>
      <c r="E47" s="64"/>
      <c r="F47" s="41"/>
      <c r="G47" s="64"/>
      <c r="H47" s="41"/>
      <c r="I47" s="64"/>
    </row>
    <row r="48" spans="1:10" s="10" customFormat="1" ht="25.15" customHeight="1" x14ac:dyDescent="0.2">
      <c r="A48" s="279" t="s">
        <v>16</v>
      </c>
      <c r="B48" s="53"/>
      <c r="C48" s="54" t="str">
        <f>IF(B48="","",IF(B48=0,"",(B48/B$6/$A$11)))</f>
        <v/>
      </c>
      <c r="D48" s="53"/>
      <c r="E48" s="54" t="str">
        <f>IF(D48="","",IF(D48=0,"",(D48/D$6/$A$11)))</f>
        <v/>
      </c>
      <c r="F48" s="53"/>
      <c r="G48" s="54" t="str">
        <f>IF(F48="","",IF(F48=0,"",(F48/F$6/$A$11)))</f>
        <v/>
      </c>
      <c r="H48" s="53"/>
      <c r="I48" s="54" t="str">
        <f>IF(H48="","",IF(H48=0,"",(H48/H$6/$A$11)))</f>
        <v/>
      </c>
      <c r="J48" s="352"/>
    </row>
    <row r="49" spans="1:10" s="10" customFormat="1" ht="30.6" customHeight="1" x14ac:dyDescent="0.2">
      <c r="A49" s="65" t="s">
        <v>120</v>
      </c>
      <c r="B49" s="68">
        <f>SUM(B48:B48)</f>
        <v>0</v>
      </c>
      <c r="C49" s="44" t="str">
        <f>IF(B49="","",IF(B49=0,"",(B49/B$6/$A$11)))</f>
        <v/>
      </c>
      <c r="D49" s="68">
        <f>SUM(D48:D48)</f>
        <v>0</v>
      </c>
      <c r="E49" s="44" t="str">
        <f>IF(D49="","",IF(D49=0,"",(D49/D$6/$A$11)))</f>
        <v/>
      </c>
      <c r="F49" s="68">
        <f>SUM(F48:F48)</f>
        <v>0</v>
      </c>
      <c r="G49" s="44" t="str">
        <f>IF(F49="","",IF(F49=0,"",(F49/F$6/$A$11)))</f>
        <v/>
      </c>
      <c r="H49" s="68">
        <f>SUM(H48:H48)</f>
        <v>0</v>
      </c>
      <c r="I49" s="44" t="str">
        <f>IF(H49="","",IF(H49=0,"",(H49/H$6/$A$11)))</f>
        <v/>
      </c>
      <c r="J49" s="352"/>
    </row>
    <row r="50" spans="1:10" s="10" customFormat="1" ht="25.15" customHeight="1" x14ac:dyDescent="0.2">
      <c r="A50" s="67" t="s">
        <v>17</v>
      </c>
      <c r="B50" s="69"/>
      <c r="C50" s="64"/>
      <c r="D50" s="69"/>
      <c r="E50" s="64"/>
      <c r="F50" s="69"/>
      <c r="G50" s="64"/>
      <c r="H50" s="69"/>
      <c r="I50" s="64"/>
      <c r="J50" s="352"/>
    </row>
    <row r="51" spans="1:10" s="10" customFormat="1" ht="25.15" customHeight="1" x14ac:dyDescent="0.2">
      <c r="A51" s="208" t="s">
        <v>192</v>
      </c>
      <c r="B51" s="53"/>
      <c r="C51" s="54" t="str">
        <f t="shared" ref="C51:C62" si="4">IF(B51="","",IF(B51=0,"",(B51/B$6/$A$11)))</f>
        <v/>
      </c>
      <c r="D51" s="53"/>
      <c r="E51" s="54" t="str">
        <f t="shared" ref="E51:E62" si="5">IF(D51="","",IF(D51=0,"",(D51/D$6/$A$11)))</f>
        <v/>
      </c>
      <c r="F51" s="53"/>
      <c r="G51" s="54" t="str">
        <f t="shared" ref="G51:G62" si="6">IF(F51="","",IF(F51=0,"",(F51/F$6/$A$11)))</f>
        <v/>
      </c>
      <c r="H51" s="53"/>
      <c r="I51" s="54" t="str">
        <f t="shared" ref="I51:I62" si="7">IF(H51="","",IF(H51=0,"",(H51/H$6/$A$11)))</f>
        <v/>
      </c>
      <c r="J51" s="352"/>
    </row>
    <row r="52" spans="1:10" s="10" customFormat="1" ht="31.15" customHeight="1" x14ac:dyDescent="0.2">
      <c r="A52" s="208" t="s">
        <v>35</v>
      </c>
      <c r="B52" s="53"/>
      <c r="C52" s="54" t="str">
        <f t="shared" si="4"/>
        <v/>
      </c>
      <c r="D52" s="53"/>
      <c r="E52" s="54" t="str">
        <f t="shared" si="5"/>
        <v/>
      </c>
      <c r="F52" s="53"/>
      <c r="G52" s="54" t="str">
        <f t="shared" si="6"/>
        <v/>
      </c>
      <c r="H52" s="53"/>
      <c r="I52" s="54" t="str">
        <f t="shared" si="7"/>
        <v/>
      </c>
      <c r="J52" s="352"/>
    </row>
    <row r="53" spans="1:10" s="10" customFormat="1" ht="28.15" customHeight="1" x14ac:dyDescent="0.2">
      <c r="A53" s="274" t="s">
        <v>29</v>
      </c>
      <c r="B53" s="53"/>
      <c r="C53" s="54" t="str">
        <f t="shared" si="4"/>
        <v/>
      </c>
      <c r="D53" s="53"/>
      <c r="E53" s="54" t="str">
        <f t="shared" si="5"/>
        <v/>
      </c>
      <c r="F53" s="53"/>
      <c r="G53" s="54" t="str">
        <f t="shared" si="6"/>
        <v/>
      </c>
      <c r="H53" s="53"/>
      <c r="I53" s="54" t="str">
        <f t="shared" si="7"/>
        <v/>
      </c>
      <c r="J53" s="352"/>
    </row>
    <row r="54" spans="1:10" s="10" customFormat="1" ht="25.15" customHeight="1" x14ac:dyDescent="0.2">
      <c r="A54" s="208" t="s">
        <v>30</v>
      </c>
      <c r="B54" s="53"/>
      <c r="C54" s="54" t="str">
        <f t="shared" si="4"/>
        <v/>
      </c>
      <c r="D54" s="55"/>
      <c r="E54" s="54" t="str">
        <f t="shared" si="5"/>
        <v/>
      </c>
      <c r="F54" s="55"/>
      <c r="G54" s="54" t="str">
        <f t="shared" si="6"/>
        <v/>
      </c>
      <c r="H54" s="55"/>
      <c r="I54" s="54" t="str">
        <f t="shared" si="7"/>
        <v/>
      </c>
      <c r="J54" s="352"/>
    </row>
    <row r="55" spans="1:10" s="10" customFormat="1" ht="27.4" customHeight="1" x14ac:dyDescent="0.2">
      <c r="A55" s="274" t="s">
        <v>34</v>
      </c>
      <c r="B55" s="53"/>
      <c r="C55" s="54" t="str">
        <f t="shared" si="4"/>
        <v/>
      </c>
      <c r="D55" s="79"/>
      <c r="E55" s="54" t="str">
        <f t="shared" si="5"/>
        <v/>
      </c>
      <c r="F55" s="79"/>
      <c r="G55" s="54" t="str">
        <f t="shared" si="6"/>
        <v/>
      </c>
      <c r="H55" s="79"/>
      <c r="I55" s="54" t="str">
        <f t="shared" si="7"/>
        <v/>
      </c>
      <c r="J55" s="352"/>
    </row>
    <row r="56" spans="1:10" s="10" customFormat="1" ht="40.9" customHeight="1" x14ac:dyDescent="0.2">
      <c r="A56" s="275" t="s">
        <v>361</v>
      </c>
      <c r="B56" s="53"/>
      <c r="C56" s="54" t="str">
        <f t="shared" si="4"/>
        <v/>
      </c>
      <c r="D56" s="79"/>
      <c r="E56" s="54" t="str">
        <f t="shared" si="5"/>
        <v/>
      </c>
      <c r="F56" s="79"/>
      <c r="G56" s="54" t="str">
        <f t="shared" si="6"/>
        <v/>
      </c>
      <c r="H56" s="79"/>
      <c r="I56" s="54" t="str">
        <f t="shared" si="7"/>
        <v/>
      </c>
      <c r="J56" s="352"/>
    </row>
    <row r="57" spans="1:10" s="12" customFormat="1" ht="25.5" customHeight="1" x14ac:dyDescent="0.2">
      <c r="A57" s="276" t="s">
        <v>25</v>
      </c>
      <c r="B57" s="53"/>
      <c r="C57" s="54" t="str">
        <f t="shared" si="4"/>
        <v/>
      </c>
      <c r="D57" s="55"/>
      <c r="E57" s="54" t="str">
        <f t="shared" si="5"/>
        <v/>
      </c>
      <c r="F57" s="280"/>
      <c r="G57" s="54" t="str">
        <f t="shared" si="6"/>
        <v/>
      </c>
      <c r="H57" s="55"/>
      <c r="I57" s="54" t="str">
        <f t="shared" si="7"/>
        <v/>
      </c>
      <c r="J57" s="355"/>
    </row>
    <row r="58" spans="1:10" s="10" customFormat="1" ht="18" customHeight="1" x14ac:dyDescent="0.2">
      <c r="A58" s="206"/>
      <c r="B58" s="79"/>
      <c r="C58" s="54" t="str">
        <f t="shared" si="4"/>
        <v/>
      </c>
      <c r="D58" s="79"/>
      <c r="E58" s="54" t="str">
        <f t="shared" si="5"/>
        <v/>
      </c>
      <c r="F58" s="79"/>
      <c r="G58" s="54" t="str">
        <f t="shared" si="6"/>
        <v/>
      </c>
      <c r="H58" s="79"/>
      <c r="I58" s="54" t="str">
        <f t="shared" si="7"/>
        <v/>
      </c>
      <c r="J58" s="352"/>
    </row>
    <row r="59" spans="1:10" s="10" customFormat="1" ht="25.5" customHeight="1" thickBot="1" x14ac:dyDescent="0.25">
      <c r="A59" s="72" t="s">
        <v>118</v>
      </c>
      <c r="B59" s="66">
        <f>SUM(B51:B58)</f>
        <v>0</v>
      </c>
      <c r="C59" s="74" t="str">
        <f t="shared" si="4"/>
        <v/>
      </c>
      <c r="D59" s="66">
        <f>SUM(D51:D58)</f>
        <v>0</v>
      </c>
      <c r="E59" s="74" t="str">
        <f t="shared" si="5"/>
        <v/>
      </c>
      <c r="F59" s="66">
        <f>SUM(F51:F58)</f>
        <v>0</v>
      </c>
      <c r="G59" s="54" t="str">
        <f t="shared" si="6"/>
        <v/>
      </c>
      <c r="H59" s="66">
        <f>SUM(H51:H58)</f>
        <v>0</v>
      </c>
      <c r="I59" s="74" t="str">
        <f t="shared" si="7"/>
        <v/>
      </c>
      <c r="J59" s="352"/>
    </row>
    <row r="60" spans="1:10" s="10" customFormat="1" ht="37.9" customHeight="1" thickTop="1" x14ac:dyDescent="0.2">
      <c r="A60" s="285" t="s">
        <v>121</v>
      </c>
      <c r="B60" s="291">
        <f>B25-B46+B49-B59</f>
        <v>0</v>
      </c>
      <c r="C60" s="292" t="str">
        <f t="shared" si="4"/>
        <v/>
      </c>
      <c r="D60" s="291">
        <f>D25-D46+D49-D59</f>
        <v>0</v>
      </c>
      <c r="E60" s="292" t="str">
        <f t="shared" si="5"/>
        <v/>
      </c>
      <c r="F60" s="291">
        <f>F25-F46+F49-F59</f>
        <v>0</v>
      </c>
      <c r="G60" s="293" t="str">
        <f t="shared" si="6"/>
        <v/>
      </c>
      <c r="H60" s="291">
        <f>H25-H46+H49-H59</f>
        <v>0</v>
      </c>
      <c r="I60" s="292" t="str">
        <f t="shared" si="7"/>
        <v/>
      </c>
      <c r="J60" s="352"/>
    </row>
    <row r="61" spans="1:10" s="17" customFormat="1" ht="37.9" customHeight="1" x14ac:dyDescent="0.2">
      <c r="A61" s="147" t="s">
        <v>122</v>
      </c>
      <c r="B61" s="11">
        <f>'Jälkilaskelma 2020'!B62</f>
        <v>0</v>
      </c>
      <c r="C61" s="151" t="str">
        <f t="shared" si="4"/>
        <v/>
      </c>
      <c r="D61" s="11">
        <f>'Jälkilaskelma 2020'!D62</f>
        <v>0</v>
      </c>
      <c r="E61" s="151" t="str">
        <f t="shared" si="5"/>
        <v/>
      </c>
      <c r="F61" s="11">
        <f>'Jälkilaskelma 2020'!F62</f>
        <v>0</v>
      </c>
      <c r="G61" s="151" t="str">
        <f t="shared" si="6"/>
        <v/>
      </c>
      <c r="H61" s="11">
        <f>'Jälkilaskelma 2020'!H62</f>
        <v>0</v>
      </c>
      <c r="I61" s="151" t="str">
        <f t="shared" si="7"/>
        <v/>
      </c>
      <c r="J61" s="349"/>
    </row>
    <row r="62" spans="1:10" s="10" customFormat="1" ht="37.9" customHeight="1" x14ac:dyDescent="0.2">
      <c r="A62" s="148" t="s">
        <v>194</v>
      </c>
      <c r="B62" s="294">
        <f>B60+B61</f>
        <v>0</v>
      </c>
      <c r="C62" s="161" t="str">
        <f t="shared" si="4"/>
        <v/>
      </c>
      <c r="D62" s="294">
        <f>D60+D61</f>
        <v>0</v>
      </c>
      <c r="E62" s="161" t="str">
        <f t="shared" si="5"/>
        <v/>
      </c>
      <c r="F62" s="294">
        <f>F60+F61</f>
        <v>0</v>
      </c>
      <c r="G62" s="161" t="str">
        <f t="shared" si="6"/>
        <v/>
      </c>
      <c r="H62" s="294">
        <f>H60+H61</f>
        <v>0</v>
      </c>
      <c r="I62" s="161" t="str">
        <f t="shared" si="7"/>
        <v/>
      </c>
      <c r="J62" s="352"/>
    </row>
    <row r="63" spans="1:10" s="10" customFormat="1" ht="45.6" customHeight="1" thickBot="1" x14ac:dyDescent="0.3">
      <c r="A63" s="75" t="s">
        <v>46</v>
      </c>
      <c r="B63" s="48"/>
      <c r="C63" s="76"/>
      <c r="D63" s="48"/>
      <c r="E63" s="76"/>
      <c r="F63" s="48"/>
      <c r="G63" s="76"/>
      <c r="H63" s="48"/>
      <c r="I63" s="76"/>
      <c r="J63" s="352"/>
    </row>
    <row r="64" spans="1:10" s="10" customFormat="1" ht="25.15" customHeight="1" thickTop="1" x14ac:dyDescent="0.2">
      <c r="A64" s="276" t="s">
        <v>15</v>
      </c>
      <c r="B64" s="50"/>
      <c r="C64" s="54" t="str">
        <f>IF(B64="","",IF(B64=0,"",(B64/B$6/$A$11)))</f>
        <v/>
      </c>
      <c r="D64" s="50"/>
      <c r="E64" s="44" t="str">
        <f>IF(D64="","",IF(D64=0,"",(D64/D$6/$A$11)))</f>
        <v/>
      </c>
      <c r="F64" s="50"/>
      <c r="G64" s="54" t="str">
        <f>IF(F64="","",IF(F64=0,"",(F64/F$6/$A$11)))</f>
        <v/>
      </c>
      <c r="H64" s="50"/>
      <c r="I64" s="54" t="str">
        <f>IF(H64="","",IF(H64=0,"",(H64/H$6/$A$11)))</f>
        <v/>
      </c>
      <c r="J64" s="352"/>
    </row>
    <row r="65" spans="1:10" s="10" customFormat="1" ht="25.15" customHeight="1" x14ac:dyDescent="0.2">
      <c r="A65" s="284" t="s">
        <v>16</v>
      </c>
      <c r="B65" s="53"/>
      <c r="C65" s="54" t="str">
        <f>IF(B65="","",IF(B65=0,"",(B65/B$6/$A$11)))</f>
        <v/>
      </c>
      <c r="D65" s="53"/>
      <c r="E65" s="54" t="str">
        <f>IF(D65="","",IF(D65=0,"",(D65/D$6/$A$11)))</f>
        <v/>
      </c>
      <c r="F65" s="53"/>
      <c r="G65" s="54" t="str">
        <f>IF(F65="","",IF(F65=0,"",(F65/F$6/$A$11)))</f>
        <v/>
      </c>
      <c r="H65" s="53"/>
      <c r="I65" s="54" t="str">
        <f>IF(H65="","",IF(H65=0,"",(H65/H$6/$A$11)))</f>
        <v/>
      </c>
      <c r="J65" s="352"/>
    </row>
    <row r="66" spans="1:10" s="10" customFormat="1" ht="25.15" customHeight="1" x14ac:dyDescent="0.2">
      <c r="A66" s="65" t="s">
        <v>195</v>
      </c>
      <c r="B66" s="68">
        <f>SUM(B64:B65)</f>
        <v>0</v>
      </c>
      <c r="C66" s="44" t="str">
        <f>IF(B66="","",IF(B66=0,"",(B66/B$6/$A$11)))</f>
        <v/>
      </c>
      <c r="D66" s="68">
        <f>SUM(D64:D65)</f>
        <v>0</v>
      </c>
      <c r="E66" s="44" t="str">
        <f>IF(D66="","",IF(D66=0,"",(D66/D$6/$A$11)))</f>
        <v/>
      </c>
      <c r="F66" s="68">
        <f>SUM(F64:F65)</f>
        <v>0</v>
      </c>
      <c r="G66" s="44" t="str">
        <f>IF(F66="","",IF(F66=0,"",(F66/F$6/$A$11)))</f>
        <v/>
      </c>
      <c r="H66" s="68">
        <f>SUM(H64:H65)</f>
        <v>0</v>
      </c>
      <c r="I66" s="44" t="str">
        <f>IF(H66="","",IF(H66=0,"",(H66/H$6/$A$11)))</f>
        <v/>
      </c>
      <c r="J66" s="352"/>
    </row>
    <row r="67" spans="1:10" ht="36.6" customHeight="1" x14ac:dyDescent="0.2">
      <c r="A67" s="67" t="s">
        <v>17</v>
      </c>
      <c r="B67" s="69"/>
      <c r="C67" s="64"/>
      <c r="D67" s="69"/>
      <c r="E67" s="64"/>
      <c r="F67" s="69"/>
      <c r="G67" s="64"/>
      <c r="H67" s="69"/>
      <c r="I67" s="64"/>
    </row>
    <row r="68" spans="1:10" s="10" customFormat="1" ht="25.15" customHeight="1" x14ac:dyDescent="0.2">
      <c r="A68" s="208" t="s">
        <v>192</v>
      </c>
      <c r="B68" s="53"/>
      <c r="C68" s="54" t="str">
        <f t="shared" ref="C68:C79" si="8">IF(B68="","",IF(B68=0,"",(B68/B$6/$A$11)))</f>
        <v/>
      </c>
      <c r="D68" s="53"/>
      <c r="E68" s="54" t="str">
        <f t="shared" ref="E68:E79" si="9">IF(D68="","",IF(D68=0,"",(D68/D$6/$A$11)))</f>
        <v/>
      </c>
      <c r="F68" s="53"/>
      <c r="G68" s="54" t="str">
        <f t="shared" ref="G68:G79" si="10">IF(F68="","",IF(F68=0,"",(F68/F$6/$A$11)))</f>
        <v/>
      </c>
      <c r="H68" s="53"/>
      <c r="I68" s="54" t="str">
        <f t="shared" ref="I68:I79" si="11">IF(H68="","",IF(H68=0,"",(H68/H$6/$A$11)))</f>
        <v/>
      </c>
      <c r="J68" s="352"/>
    </row>
    <row r="69" spans="1:10" s="10" customFormat="1" ht="31.15" customHeight="1" x14ac:dyDescent="0.2">
      <c r="A69" s="208" t="s">
        <v>35</v>
      </c>
      <c r="B69" s="53"/>
      <c r="C69" s="44" t="str">
        <f t="shared" si="8"/>
        <v/>
      </c>
      <c r="D69" s="53"/>
      <c r="E69" s="54" t="str">
        <f t="shared" si="9"/>
        <v/>
      </c>
      <c r="F69" s="53"/>
      <c r="G69" s="54" t="str">
        <f t="shared" si="10"/>
        <v/>
      </c>
      <c r="H69" s="53"/>
      <c r="I69" s="54" t="str">
        <f t="shared" si="11"/>
        <v/>
      </c>
      <c r="J69" s="352"/>
    </row>
    <row r="70" spans="1:10" s="10" customFormat="1" ht="25.15" customHeight="1" x14ac:dyDescent="0.2">
      <c r="A70" s="274" t="s">
        <v>29</v>
      </c>
      <c r="B70" s="53"/>
      <c r="C70" s="42" t="str">
        <f t="shared" si="8"/>
        <v/>
      </c>
      <c r="D70" s="53"/>
      <c r="E70" s="54" t="str">
        <f t="shared" si="9"/>
        <v/>
      </c>
      <c r="F70" s="53"/>
      <c r="G70" s="54" t="str">
        <f t="shared" si="10"/>
        <v/>
      </c>
      <c r="H70" s="53"/>
      <c r="I70" s="54" t="str">
        <f t="shared" si="11"/>
        <v/>
      </c>
      <c r="J70" s="352"/>
    </row>
    <row r="71" spans="1:10" s="10" customFormat="1" ht="25.15" customHeight="1" x14ac:dyDescent="0.2">
      <c r="A71" s="208" t="s">
        <v>30</v>
      </c>
      <c r="B71" s="53"/>
      <c r="C71" s="54" t="str">
        <f t="shared" si="8"/>
        <v/>
      </c>
      <c r="D71" s="55"/>
      <c r="E71" s="54" t="str">
        <f t="shared" si="9"/>
        <v/>
      </c>
      <c r="F71" s="55"/>
      <c r="G71" s="54" t="str">
        <f t="shared" si="10"/>
        <v/>
      </c>
      <c r="H71" s="55"/>
      <c r="I71" s="54" t="str">
        <f t="shared" si="11"/>
        <v/>
      </c>
      <c r="J71" s="352"/>
    </row>
    <row r="72" spans="1:10" s="10" customFormat="1" ht="33" customHeight="1" x14ac:dyDescent="0.2">
      <c r="A72" s="155" t="s">
        <v>34</v>
      </c>
      <c r="B72" s="53"/>
      <c r="C72" s="54" t="str">
        <f t="shared" si="8"/>
        <v/>
      </c>
      <c r="D72" s="79"/>
      <c r="E72" s="54" t="str">
        <f t="shared" si="9"/>
        <v/>
      </c>
      <c r="F72" s="79"/>
      <c r="G72" s="54" t="str">
        <f t="shared" si="10"/>
        <v/>
      </c>
      <c r="H72" s="79"/>
      <c r="I72" s="54" t="str">
        <f t="shared" si="11"/>
        <v/>
      </c>
      <c r="J72" s="352"/>
    </row>
    <row r="73" spans="1:10" s="10" customFormat="1" ht="34.15" customHeight="1" x14ac:dyDescent="0.2">
      <c r="A73" s="275" t="s">
        <v>361</v>
      </c>
      <c r="B73" s="53"/>
      <c r="C73" s="54" t="str">
        <f t="shared" si="8"/>
        <v/>
      </c>
      <c r="D73" s="79"/>
      <c r="E73" s="54" t="str">
        <f t="shared" si="9"/>
        <v/>
      </c>
      <c r="F73" s="79"/>
      <c r="G73" s="54" t="str">
        <f t="shared" si="10"/>
        <v/>
      </c>
      <c r="H73" s="79"/>
      <c r="I73" s="54" t="str">
        <f t="shared" si="11"/>
        <v/>
      </c>
      <c r="J73" s="352"/>
    </row>
    <row r="74" spans="1:10" s="10" customFormat="1" ht="25.15" customHeight="1" x14ac:dyDescent="0.2">
      <c r="A74" s="276" t="s">
        <v>25</v>
      </c>
      <c r="B74" s="53"/>
      <c r="C74" s="54" t="str">
        <f t="shared" si="8"/>
        <v/>
      </c>
      <c r="D74" s="53"/>
      <c r="E74" s="54" t="str">
        <f t="shared" si="9"/>
        <v/>
      </c>
      <c r="F74" s="53"/>
      <c r="G74" s="54" t="str">
        <f t="shared" si="10"/>
        <v/>
      </c>
      <c r="H74" s="53"/>
      <c r="I74" s="54" t="str">
        <f t="shared" si="11"/>
        <v/>
      </c>
      <c r="J74" s="352"/>
    </row>
    <row r="75" spans="1:10" s="10" customFormat="1" ht="17.45" customHeight="1" x14ac:dyDescent="0.2">
      <c r="A75" s="207"/>
      <c r="B75" s="79"/>
      <c r="C75" s="54" t="str">
        <f t="shared" si="8"/>
        <v/>
      </c>
      <c r="D75" s="79"/>
      <c r="E75" s="54" t="str">
        <f t="shared" si="9"/>
        <v/>
      </c>
      <c r="F75" s="79"/>
      <c r="G75" s="54" t="str">
        <f t="shared" si="10"/>
        <v/>
      </c>
      <c r="H75" s="79"/>
      <c r="I75" s="54" t="str">
        <f t="shared" si="11"/>
        <v/>
      </c>
      <c r="J75" s="352"/>
    </row>
    <row r="76" spans="1:10" s="10" customFormat="1" ht="33.6" customHeight="1" thickBot="1" x14ac:dyDescent="0.25">
      <c r="A76" s="78" t="s">
        <v>118</v>
      </c>
      <c r="B76" s="66">
        <f>SUM(B68:B75)</f>
        <v>0</v>
      </c>
      <c r="C76" s="74" t="str">
        <f t="shared" si="8"/>
        <v/>
      </c>
      <c r="D76" s="66">
        <f>SUM(D68:D75)</f>
        <v>0</v>
      </c>
      <c r="E76" s="74" t="str">
        <f t="shared" si="9"/>
        <v/>
      </c>
      <c r="F76" s="73">
        <f>SUM(F68:F75)</f>
        <v>0</v>
      </c>
      <c r="G76" s="54" t="str">
        <f t="shared" si="10"/>
        <v/>
      </c>
      <c r="H76" s="73">
        <f>SUM(H68:H75)</f>
        <v>0</v>
      </c>
      <c r="I76" s="74" t="str">
        <f t="shared" si="11"/>
        <v/>
      </c>
      <c r="J76" s="352"/>
    </row>
    <row r="77" spans="1:10" s="12" customFormat="1" ht="31.15" customHeight="1" thickTop="1" x14ac:dyDescent="0.2">
      <c r="A77" s="285" t="s">
        <v>196</v>
      </c>
      <c r="B77" s="136">
        <f>B66-B76</f>
        <v>0</v>
      </c>
      <c r="C77" s="42" t="str">
        <f t="shared" si="8"/>
        <v/>
      </c>
      <c r="D77" s="136">
        <f>D66-D76</f>
        <v>0</v>
      </c>
      <c r="E77" s="42" t="str">
        <f t="shared" si="9"/>
        <v/>
      </c>
      <c r="F77" s="136">
        <f>F66-F76</f>
        <v>0</v>
      </c>
      <c r="G77" s="236" t="str">
        <f t="shared" si="10"/>
        <v/>
      </c>
      <c r="H77" s="136">
        <f>H66-H76</f>
        <v>0</v>
      </c>
      <c r="I77" s="42" t="str">
        <f t="shared" si="11"/>
        <v/>
      </c>
      <c r="J77" s="355"/>
    </row>
    <row r="78" spans="1:10" s="10" customFormat="1" ht="31.15" customHeight="1" x14ac:dyDescent="0.2">
      <c r="A78" s="286" t="s">
        <v>197</v>
      </c>
      <c r="B78" s="53">
        <f>'Jälkilaskelma 2020'!B79</f>
        <v>0</v>
      </c>
      <c r="C78" s="54" t="str">
        <f t="shared" si="8"/>
        <v/>
      </c>
      <c r="D78" s="53">
        <f>'Jälkilaskelma 2020'!D79</f>
        <v>0</v>
      </c>
      <c r="E78" s="54" t="str">
        <f t="shared" si="9"/>
        <v/>
      </c>
      <c r="F78" s="53">
        <f>'Jälkilaskelma 2020'!F79</f>
        <v>0</v>
      </c>
      <c r="G78" s="54" t="str">
        <f t="shared" si="10"/>
        <v/>
      </c>
      <c r="H78" s="53">
        <f>'Jälkilaskelma 2020'!H79</f>
        <v>0</v>
      </c>
      <c r="I78" s="54" t="str">
        <f t="shared" si="11"/>
        <v/>
      </c>
      <c r="J78" s="352"/>
    </row>
    <row r="79" spans="1:10" s="10" customFormat="1" ht="31.15" customHeight="1" x14ac:dyDescent="0.2">
      <c r="A79" s="286" t="s">
        <v>198</v>
      </c>
      <c r="B79" s="137">
        <f>B77+B78</f>
        <v>0</v>
      </c>
      <c r="C79" s="44" t="str">
        <f t="shared" si="8"/>
        <v/>
      </c>
      <c r="D79" s="137">
        <f>D77+D78</f>
        <v>0</v>
      </c>
      <c r="E79" s="44" t="str">
        <f t="shared" si="9"/>
        <v/>
      </c>
      <c r="F79" s="137">
        <f>F77+F78</f>
        <v>0</v>
      </c>
      <c r="G79" s="44" t="str">
        <f t="shared" si="10"/>
        <v/>
      </c>
      <c r="H79" s="137">
        <f>H77+H78</f>
        <v>0</v>
      </c>
      <c r="I79" s="44" t="str">
        <f t="shared" si="11"/>
        <v/>
      </c>
      <c r="J79" s="352"/>
    </row>
    <row r="80" spans="1:10" s="10" customFormat="1" ht="56.45" customHeight="1" thickBot="1" x14ac:dyDescent="0.3">
      <c r="A80" s="75" t="s">
        <v>44</v>
      </c>
      <c r="B80" s="48"/>
      <c r="C80" s="76"/>
      <c r="D80" s="48"/>
      <c r="E80" s="76"/>
      <c r="F80" s="48"/>
      <c r="G80" s="76"/>
      <c r="H80" s="48"/>
      <c r="I80" s="76"/>
      <c r="J80" s="352"/>
    </row>
    <row r="81" spans="1:10" s="13" customFormat="1" ht="31.9" customHeight="1" thickTop="1" x14ac:dyDescent="0.2">
      <c r="A81" s="67" t="s">
        <v>22</v>
      </c>
      <c r="B81" s="41"/>
      <c r="C81" s="64"/>
      <c r="D81" s="41"/>
      <c r="E81" s="64"/>
      <c r="F81" s="41"/>
      <c r="G81" s="64"/>
      <c r="H81" s="41"/>
      <c r="I81" s="64"/>
      <c r="J81" s="356"/>
    </row>
    <row r="82" spans="1:10" s="10" customFormat="1" ht="34.15" customHeight="1" x14ac:dyDescent="0.2">
      <c r="A82" s="145" t="s">
        <v>199</v>
      </c>
      <c r="B82" s="53"/>
      <c r="C82" s="54" t="str">
        <f>IF(B82="","",IF(B82=0,"",(B82/B$6/$A$11)))</f>
        <v/>
      </c>
      <c r="D82" s="53"/>
      <c r="E82" s="44" t="str">
        <f>IF(D82="","",IF(D82=0,"",(D82/D$6/$A$11)))</f>
        <v/>
      </c>
      <c r="F82" s="53"/>
      <c r="G82" s="54" t="str">
        <f>IF(F82="","",IF(F82=0,"",(F82/F$6/$A$11)))</f>
        <v/>
      </c>
      <c r="H82" s="53"/>
      <c r="I82" s="54" t="str">
        <f>IF(H82="","",IF(H82=0,"",(H82/H$6/$A$11)))</f>
        <v/>
      </c>
      <c r="J82" s="352"/>
    </row>
    <row r="83" spans="1:10" s="10" customFormat="1" ht="36.4" customHeight="1" x14ac:dyDescent="0.2">
      <c r="A83" s="149" t="s">
        <v>27</v>
      </c>
      <c r="B83" s="79"/>
      <c r="C83" s="54" t="str">
        <f>IF(B83="","",IF(B83=0,"",(B83/B$6/$A$11)))</f>
        <v/>
      </c>
      <c r="D83" s="71"/>
      <c r="E83" s="54" t="str">
        <f>IF(D83="","",IF(D83=0,"",(D83/D$6/$A$11)))</f>
        <v/>
      </c>
      <c r="F83" s="71"/>
      <c r="G83" s="54" t="str">
        <f>IF(F83="","",IF(F83=0,"",(F83/F$6/$A$11)))</f>
        <v/>
      </c>
      <c r="H83" s="71"/>
      <c r="I83" s="54" t="str">
        <f>IF(H83="","",IF(H83=0,"",(H83/H$6/$A$11)))</f>
        <v/>
      </c>
      <c r="J83" s="352"/>
    </row>
    <row r="84" spans="1:10" s="10" customFormat="1" ht="30.6" customHeight="1" x14ac:dyDescent="0.2">
      <c r="A84" s="139" t="s">
        <v>117</v>
      </c>
      <c r="B84" s="68">
        <f>SUM(B82:B83)</f>
        <v>0</v>
      </c>
      <c r="C84" s="44" t="str">
        <f>IF(B84="","",IF(B84=0,"",(B84/B$6/$A$11)))</f>
        <v/>
      </c>
      <c r="D84" s="68">
        <f>SUM(D82:D83)</f>
        <v>0</v>
      </c>
      <c r="E84" s="44" t="str">
        <f>IF(D84="","",IF(D84=0,"",(D84/D$6/$A$11)))</f>
        <v/>
      </c>
      <c r="F84" s="68">
        <f>SUM(F82:F83)</f>
        <v>0</v>
      </c>
      <c r="G84" s="44" t="str">
        <f>IF(F84="","",IF(F84=0,"",(F84/F$6/$A$11)))</f>
        <v/>
      </c>
      <c r="H84" s="68">
        <f>SUM(H82:H83)</f>
        <v>0</v>
      </c>
      <c r="I84" s="44" t="str">
        <f>IF(H84="","",IF(H84=0,"",(H84/H$6/$A$11)))</f>
        <v/>
      </c>
      <c r="J84" s="352"/>
    </row>
    <row r="85" spans="1:10" s="10" customFormat="1" ht="32.450000000000003" customHeight="1" x14ac:dyDescent="0.2">
      <c r="A85" s="67" t="s">
        <v>23</v>
      </c>
      <c r="B85"/>
      <c r="C85"/>
      <c r="D85"/>
      <c r="E85"/>
      <c r="F85"/>
      <c r="G85"/>
      <c r="H85"/>
      <c r="I85"/>
      <c r="J85" s="352"/>
    </row>
    <row r="86" spans="1:10" s="10" customFormat="1" ht="33" customHeight="1" x14ac:dyDescent="0.2">
      <c r="A86" s="150" t="s">
        <v>200</v>
      </c>
      <c r="B86" s="11"/>
      <c r="C86" s="54" t="str">
        <f t="shared" ref="C86:C94" si="12">IF(B86="","",IF(B86=0,"",(B86/B$6/$A$11)))</f>
        <v/>
      </c>
      <c r="D86" s="11"/>
      <c r="E86" s="54" t="str">
        <f t="shared" ref="E86:E94" si="13">IF(D86="","",IF(D86=0,"",(D86/D$6/$A$11)))</f>
        <v/>
      </c>
      <c r="F86" s="11"/>
      <c r="G86" s="54" t="str">
        <f t="shared" ref="G86:G94" si="14">IF(F86="","",IF(F86=0,"",(F86/F$6/$A$11)))</f>
        <v/>
      </c>
      <c r="H86" s="11"/>
      <c r="I86" s="54" t="str">
        <f t="shared" ref="I86:I94" si="15">IF(H86="","",IF(H86=0,"",(H86/H$6/$A$11)))</f>
        <v/>
      </c>
      <c r="J86" s="352"/>
    </row>
    <row r="87" spans="1:10" s="10" customFormat="1" ht="33" customHeight="1" x14ac:dyDescent="0.2">
      <c r="A87" s="150" t="s">
        <v>201</v>
      </c>
      <c r="B87" s="11"/>
      <c r="C87" s="54" t="str">
        <f t="shared" si="12"/>
        <v/>
      </c>
      <c r="D87" s="53"/>
      <c r="E87" s="54" t="str">
        <f t="shared" si="13"/>
        <v/>
      </c>
      <c r="F87" s="53"/>
      <c r="G87" s="54" t="str">
        <f t="shared" si="14"/>
        <v/>
      </c>
      <c r="H87" s="53"/>
      <c r="I87" s="54" t="str">
        <f t="shared" si="15"/>
        <v/>
      </c>
      <c r="J87" s="352"/>
    </row>
    <row r="88" spans="1:10" s="10" customFormat="1" ht="33" customHeight="1" x14ac:dyDescent="0.2">
      <c r="A88" s="152" t="s">
        <v>368</v>
      </c>
      <c r="B88" s="11"/>
      <c r="C88" s="54" t="str">
        <f t="shared" si="12"/>
        <v/>
      </c>
      <c r="D88" s="11"/>
      <c r="E88" s="54" t="str">
        <f t="shared" si="13"/>
        <v/>
      </c>
      <c r="F88" s="11"/>
      <c r="G88" s="54" t="str">
        <f t="shared" si="14"/>
        <v/>
      </c>
      <c r="H88" s="11"/>
      <c r="I88" s="54" t="str">
        <f t="shared" si="15"/>
        <v/>
      </c>
      <c r="J88" s="352"/>
    </row>
    <row r="89" spans="1:10" s="10" customFormat="1" ht="33" customHeight="1" x14ac:dyDescent="0.2">
      <c r="A89" s="153" t="s">
        <v>202</v>
      </c>
      <c r="B89" s="11"/>
      <c r="C89" s="54" t="str">
        <f t="shared" si="12"/>
        <v/>
      </c>
      <c r="D89" s="154"/>
      <c r="E89" s="54" t="str">
        <f t="shared" si="13"/>
        <v/>
      </c>
      <c r="F89" s="154"/>
      <c r="G89" s="54" t="str">
        <f t="shared" si="14"/>
        <v/>
      </c>
      <c r="H89" s="154"/>
      <c r="I89" s="54" t="str">
        <f t="shared" si="15"/>
        <v/>
      </c>
      <c r="J89" s="352"/>
    </row>
    <row r="90" spans="1:10" s="10" customFormat="1" ht="17.45" customHeight="1" x14ac:dyDescent="0.2">
      <c r="A90" s="155"/>
      <c r="B90" s="79"/>
      <c r="C90" s="54" t="str">
        <f t="shared" si="12"/>
        <v/>
      </c>
      <c r="D90" s="79"/>
      <c r="E90" s="54" t="str">
        <f t="shared" si="13"/>
        <v/>
      </c>
      <c r="F90" s="79"/>
      <c r="G90" s="54" t="str">
        <f t="shared" si="14"/>
        <v/>
      </c>
      <c r="H90" s="79"/>
      <c r="I90" s="54" t="str">
        <f t="shared" si="15"/>
        <v/>
      </c>
      <c r="J90" s="352"/>
    </row>
    <row r="91" spans="1:10" s="10" customFormat="1" ht="32.450000000000003" customHeight="1" thickBot="1" x14ac:dyDescent="0.25">
      <c r="A91" s="78" t="s">
        <v>128</v>
      </c>
      <c r="B91" s="66">
        <f>SUM(B86:B90)</f>
        <v>0</v>
      </c>
      <c r="C91" s="74" t="str">
        <f t="shared" si="12"/>
        <v/>
      </c>
      <c r="D91" s="66">
        <f>SUM(D86:D90)</f>
        <v>0</v>
      </c>
      <c r="E91" s="74" t="str">
        <f t="shared" si="13"/>
        <v/>
      </c>
      <c r="F91" s="73">
        <f>SUM(F86:F90)</f>
        <v>0</v>
      </c>
      <c r="G91" s="54" t="str">
        <f t="shared" si="14"/>
        <v/>
      </c>
      <c r="H91" s="73">
        <f>SUM(H86:H90)</f>
        <v>0</v>
      </c>
      <c r="I91" s="74" t="str">
        <f t="shared" si="15"/>
        <v/>
      </c>
      <c r="J91" s="352"/>
    </row>
    <row r="92" spans="1:10" s="10" customFormat="1" ht="37.15" customHeight="1" thickTop="1" x14ac:dyDescent="0.2">
      <c r="A92" s="156" t="s">
        <v>76</v>
      </c>
      <c r="B92" s="138">
        <f>B84-B91</f>
        <v>0</v>
      </c>
      <c r="C92" s="42" t="str">
        <f t="shared" si="12"/>
        <v/>
      </c>
      <c r="D92" s="138">
        <f>D84-D91</f>
        <v>0</v>
      </c>
      <c r="E92" s="42" t="str">
        <f t="shared" si="13"/>
        <v/>
      </c>
      <c r="F92" s="138">
        <f>F84-F91</f>
        <v>0</v>
      </c>
      <c r="G92" s="236" t="str">
        <f t="shared" si="14"/>
        <v/>
      </c>
      <c r="H92" s="138">
        <f>H84-H91</f>
        <v>0</v>
      </c>
      <c r="I92" s="42" t="str">
        <f t="shared" si="15"/>
        <v/>
      </c>
      <c r="J92" s="352"/>
    </row>
    <row r="93" spans="1:10" s="10" customFormat="1" ht="37.15" customHeight="1" x14ac:dyDescent="0.2">
      <c r="A93" s="157" t="s">
        <v>360</v>
      </c>
      <c r="B93" s="53">
        <f>'Jälkilaskelma 2020'!B94</f>
        <v>0</v>
      </c>
      <c r="C93" s="54" t="str">
        <f t="shared" si="12"/>
        <v/>
      </c>
      <c r="D93" s="53">
        <f>'Jälkilaskelma 2020'!D94</f>
        <v>0</v>
      </c>
      <c r="E93" s="54" t="str">
        <f t="shared" si="13"/>
        <v/>
      </c>
      <c r="F93" s="53">
        <f>'Jälkilaskelma 2020'!F94</f>
        <v>0</v>
      </c>
      <c r="G93" s="54" t="str">
        <f t="shared" si="14"/>
        <v/>
      </c>
      <c r="H93" s="53">
        <f>'Jälkilaskelma 2020'!H94</f>
        <v>0</v>
      </c>
      <c r="I93" s="54" t="str">
        <f t="shared" si="15"/>
        <v/>
      </c>
      <c r="J93" s="352"/>
    </row>
    <row r="94" spans="1:10" s="10" customFormat="1" ht="37.15" customHeight="1" x14ac:dyDescent="0.2">
      <c r="A94" s="158" t="s">
        <v>203</v>
      </c>
      <c r="B94" s="137">
        <f>B92+B93</f>
        <v>0</v>
      </c>
      <c r="C94" s="44" t="str">
        <f t="shared" si="12"/>
        <v/>
      </c>
      <c r="D94" s="137">
        <f>D92+D93</f>
        <v>0</v>
      </c>
      <c r="E94" s="54" t="str">
        <f t="shared" si="13"/>
        <v/>
      </c>
      <c r="F94" s="137">
        <f>F92+F93</f>
        <v>0</v>
      </c>
      <c r="G94" s="54" t="str">
        <f t="shared" si="14"/>
        <v/>
      </c>
      <c r="H94" s="137">
        <f>H92+H93</f>
        <v>0</v>
      </c>
      <c r="I94" s="54" t="str">
        <f t="shared" si="15"/>
        <v/>
      </c>
      <c r="J94" s="352"/>
    </row>
    <row r="95" spans="1:10" s="10" customFormat="1" ht="78" customHeight="1" thickBot="1" x14ac:dyDescent="0.3">
      <c r="A95" s="200" t="s">
        <v>109</v>
      </c>
      <c r="B95" s="201"/>
      <c r="C95" s="201"/>
      <c r="D95" s="201"/>
      <c r="E95" s="196"/>
      <c r="F95" s="201"/>
      <c r="G95" s="196"/>
      <c r="H95" s="201"/>
      <c r="I95" s="196"/>
      <c r="J95" s="352"/>
    </row>
    <row r="96" spans="1:10" s="14" customFormat="1" ht="38.450000000000003" customHeight="1" thickTop="1" x14ac:dyDescent="0.2">
      <c r="A96" s="276" t="s">
        <v>106</v>
      </c>
      <c r="B96" s="144">
        <f>'Jälkilaskelma 2020'!B103</f>
        <v>0</v>
      </c>
      <c r="C96" s="80"/>
      <c r="D96" s="144">
        <f>'Jälkilaskelma 2020'!D103</f>
        <v>0</v>
      </c>
      <c r="E96" s="438"/>
      <c r="F96" s="144">
        <f>'Jälkilaskelma 2020'!F103</f>
        <v>0</v>
      </c>
      <c r="G96" s="438"/>
      <c r="H96" s="144">
        <f>'Jälkilaskelma 2020'!H103</f>
        <v>0</v>
      </c>
      <c r="I96" s="80"/>
      <c r="J96" s="352"/>
    </row>
    <row r="97" spans="1:10" s="436" customFormat="1" ht="45.6" customHeight="1" x14ac:dyDescent="0.2">
      <c r="A97" s="145" t="s">
        <v>416</v>
      </c>
      <c r="B97" s="79"/>
      <c r="C97" s="80"/>
      <c r="D97" s="79"/>
      <c r="E97" s="80"/>
      <c r="F97" s="79"/>
      <c r="G97" s="80"/>
      <c r="H97" s="79"/>
      <c r="I97" s="80"/>
      <c r="J97" s="356"/>
    </row>
    <row r="98" spans="1:10" s="14" customFormat="1" ht="37.15" customHeight="1" x14ac:dyDescent="0.2">
      <c r="A98" s="52" t="s">
        <v>107</v>
      </c>
      <c r="B98" s="79"/>
      <c r="C98" s="80"/>
      <c r="D98" s="79"/>
      <c r="E98" s="80"/>
      <c r="F98" s="79"/>
      <c r="G98" s="80"/>
      <c r="H98" s="79"/>
      <c r="I98" s="80"/>
      <c r="J98" s="352"/>
    </row>
    <row r="99" spans="1:10" s="14" customFormat="1" ht="36.6" customHeight="1" x14ac:dyDescent="0.2">
      <c r="A99" s="52" t="s">
        <v>108</v>
      </c>
      <c r="B99" s="81"/>
      <c r="C99" s="82"/>
      <c r="D99" s="81"/>
      <c r="E99" s="80"/>
      <c r="F99" s="81"/>
      <c r="G99" s="80"/>
      <c r="H99" s="81"/>
      <c r="I99" s="80"/>
      <c r="J99" s="352"/>
    </row>
    <row r="100" spans="1:10" s="14" customFormat="1" ht="36.6" customHeight="1" x14ac:dyDescent="0.2">
      <c r="A100" s="52" t="s">
        <v>374</v>
      </c>
      <c r="B100" s="81"/>
      <c r="C100" s="82"/>
      <c r="D100" s="81"/>
      <c r="E100" s="80"/>
      <c r="F100" s="81"/>
      <c r="G100" s="80"/>
      <c r="H100" s="81"/>
      <c r="I100" s="80"/>
      <c r="J100" s="352"/>
    </row>
    <row r="101" spans="1:10" s="14" customFormat="1" ht="49.9" customHeight="1" x14ac:dyDescent="0.2">
      <c r="A101" s="208" t="s">
        <v>204</v>
      </c>
      <c r="B101" s="79"/>
      <c r="C101" s="82"/>
      <c r="D101" s="79"/>
      <c r="E101" s="80"/>
      <c r="F101" s="79"/>
      <c r="G101" s="80"/>
      <c r="H101" s="79"/>
      <c r="I101" s="80"/>
      <c r="J101" s="352"/>
    </row>
    <row r="102" spans="1:10" s="14" customFormat="1" ht="49.9" customHeight="1" thickBot="1" x14ac:dyDescent="0.25">
      <c r="A102" s="437" t="s">
        <v>417</v>
      </c>
      <c r="B102" s="83"/>
      <c r="C102" s="80"/>
      <c r="D102" s="83"/>
      <c r="E102" s="80"/>
      <c r="F102" s="83"/>
      <c r="G102" s="80"/>
      <c r="H102" s="83"/>
      <c r="I102" s="80"/>
      <c r="J102" s="352"/>
    </row>
    <row r="103" spans="1:10" s="14" customFormat="1" ht="46.15" customHeight="1" thickTop="1" x14ac:dyDescent="0.2">
      <c r="A103" s="159" t="s">
        <v>205</v>
      </c>
      <c r="B103" s="136">
        <f>SUM(B96:B102)</f>
        <v>0</v>
      </c>
      <c r="C103" s="82"/>
      <c r="D103" s="136">
        <f>SUM(D96:D102)</f>
        <v>0</v>
      </c>
      <c r="E103" s="64"/>
      <c r="F103" s="136">
        <f>SUM(F96:F102)</f>
        <v>0</v>
      </c>
      <c r="G103" s="64"/>
      <c r="H103" s="136">
        <f>SUM(H96:H102)</f>
        <v>0</v>
      </c>
      <c r="I103" s="64"/>
      <c r="J103" s="352"/>
    </row>
    <row r="104" spans="1:10" s="14" customFormat="1" ht="67.900000000000006" customHeight="1" thickBot="1" x14ac:dyDescent="0.3">
      <c r="A104" s="75" t="s">
        <v>275</v>
      </c>
      <c r="B104" s="198"/>
      <c r="C104" s="199"/>
      <c r="D104" s="198"/>
      <c r="E104" s="76"/>
      <c r="F104" s="198"/>
      <c r="G104" s="76"/>
      <c r="H104" s="198"/>
      <c r="I104" s="76"/>
      <c r="J104" s="352"/>
    </row>
    <row r="105" spans="1:10" s="16" customFormat="1" ht="46.9" customHeight="1" thickTop="1" x14ac:dyDescent="0.2">
      <c r="A105" s="197" t="s">
        <v>206</v>
      </c>
      <c r="B105" s="168">
        <f>B62</f>
        <v>0</v>
      </c>
      <c r="C105" s="54" t="str">
        <f t="shared" ref="C105:C110" si="16">IF(B105="","",IF(B105=0,"",(B105/B$6/$A$11)))</f>
        <v/>
      </c>
      <c r="D105" s="168">
        <f>D62</f>
        <v>0</v>
      </c>
      <c r="E105" s="54" t="str">
        <f t="shared" ref="E105:E110" si="17">IF(D105="","",IF(D105=0,"",(D105/D$6/$A$11)))</f>
        <v/>
      </c>
      <c r="F105" s="168">
        <f>F62</f>
        <v>0</v>
      </c>
      <c r="G105" s="54" t="str">
        <f t="shared" ref="G105:G110" si="18">IF(F105="","",IF(F105=0,"",(F105/F$6/$A$11)))</f>
        <v/>
      </c>
      <c r="H105" s="168">
        <f>H62</f>
        <v>0</v>
      </c>
      <c r="I105" s="54" t="str">
        <f t="shared" ref="I105:I110" si="19">IF(H105="","",IF(H105=0,"",(H105/H$6/$A$11)))</f>
        <v/>
      </c>
      <c r="J105" s="355"/>
    </row>
    <row r="106" spans="1:10" s="17" customFormat="1" ht="46.9" customHeight="1" thickBot="1" x14ac:dyDescent="0.25">
      <c r="A106" s="162" t="s">
        <v>207</v>
      </c>
      <c r="B106" s="151">
        <f>B79</f>
        <v>0</v>
      </c>
      <c r="C106" s="74" t="str">
        <f t="shared" si="16"/>
        <v/>
      </c>
      <c r="D106" s="151">
        <f>D79</f>
        <v>0</v>
      </c>
      <c r="E106" s="74" t="str">
        <f t="shared" si="17"/>
        <v/>
      </c>
      <c r="F106" s="151">
        <f>F79</f>
        <v>0</v>
      </c>
      <c r="G106" s="74" t="str">
        <f t="shared" si="18"/>
        <v/>
      </c>
      <c r="H106" s="151">
        <f>H79</f>
        <v>0</v>
      </c>
      <c r="I106" s="74" t="str">
        <f t="shared" si="19"/>
        <v/>
      </c>
      <c r="J106" s="349"/>
    </row>
    <row r="107" spans="1:10" s="10" customFormat="1" ht="46.9" customHeight="1" thickTop="1" x14ac:dyDescent="0.2">
      <c r="A107" s="164" t="s">
        <v>345</v>
      </c>
      <c r="B107" s="165">
        <f>SUM(B105:B106)</f>
        <v>0</v>
      </c>
      <c r="C107" s="42" t="str">
        <f t="shared" si="16"/>
        <v/>
      </c>
      <c r="D107" s="165">
        <f>SUM(D105:D106)</f>
        <v>0</v>
      </c>
      <c r="E107" s="42" t="str">
        <f t="shared" si="17"/>
        <v/>
      </c>
      <c r="F107" s="165">
        <f>SUM(F105:F106)</f>
        <v>0</v>
      </c>
      <c r="G107" s="42" t="str">
        <f t="shared" si="18"/>
        <v/>
      </c>
      <c r="H107" s="165">
        <f>SUM(H105:H106)</f>
        <v>0</v>
      </c>
      <c r="I107" s="42" t="str">
        <f t="shared" si="19"/>
        <v/>
      </c>
      <c r="J107" s="352"/>
    </row>
    <row r="108" spans="1:10" s="10" customFormat="1" ht="46.9" customHeight="1" x14ac:dyDescent="0.2">
      <c r="A108" s="160" t="s">
        <v>208</v>
      </c>
      <c r="B108" s="161">
        <f>B94</f>
        <v>0</v>
      </c>
      <c r="C108" s="54" t="str">
        <f t="shared" si="16"/>
        <v/>
      </c>
      <c r="D108" s="161">
        <f>D94</f>
        <v>0</v>
      </c>
      <c r="E108" s="54" t="str">
        <f t="shared" si="17"/>
        <v/>
      </c>
      <c r="F108" s="161">
        <f>F94</f>
        <v>0</v>
      </c>
      <c r="G108" s="54" t="str">
        <f t="shared" si="18"/>
        <v/>
      </c>
      <c r="H108" s="161">
        <f>H94</f>
        <v>0</v>
      </c>
      <c r="I108" s="54" t="str">
        <f t="shared" si="19"/>
        <v/>
      </c>
      <c r="J108" s="352"/>
    </row>
    <row r="109" spans="1:10" s="10" customFormat="1" ht="46.9" customHeight="1" thickBot="1" x14ac:dyDescent="0.25">
      <c r="A109" s="166" t="s">
        <v>209</v>
      </c>
      <c r="B109" s="163">
        <f>B103</f>
        <v>0</v>
      </c>
      <c r="C109" s="74" t="str">
        <f t="shared" si="16"/>
        <v/>
      </c>
      <c r="D109" s="163">
        <f>D103</f>
        <v>0</v>
      </c>
      <c r="E109" s="74" t="str">
        <f t="shared" si="17"/>
        <v/>
      </c>
      <c r="F109" s="163">
        <f>F103</f>
        <v>0</v>
      </c>
      <c r="G109" s="54" t="str">
        <f t="shared" si="18"/>
        <v/>
      </c>
      <c r="H109" s="163">
        <f>H103</f>
        <v>0</v>
      </c>
      <c r="I109" s="74" t="str">
        <f t="shared" si="19"/>
        <v/>
      </c>
      <c r="J109" s="352"/>
    </row>
    <row r="110" spans="1:10" s="10" customFormat="1" ht="46.9" customHeight="1" thickTop="1" x14ac:dyDescent="0.2">
      <c r="A110" s="164" t="s">
        <v>210</v>
      </c>
      <c r="B110" s="167">
        <f>B107+B108+B109</f>
        <v>0</v>
      </c>
      <c r="C110" s="51" t="str">
        <f t="shared" si="16"/>
        <v/>
      </c>
      <c r="D110" s="167">
        <f>D107+D108+D109</f>
        <v>0</v>
      </c>
      <c r="E110" s="51" t="str">
        <f t="shared" si="17"/>
        <v/>
      </c>
      <c r="F110" s="167">
        <f>F107+F108+F109</f>
        <v>0</v>
      </c>
      <c r="G110" s="236" t="str">
        <f t="shared" si="18"/>
        <v/>
      </c>
      <c r="H110" s="167">
        <f>H107+H108+H109</f>
        <v>0</v>
      </c>
      <c r="I110" s="236" t="str">
        <f t="shared" si="19"/>
        <v/>
      </c>
      <c r="J110" s="352"/>
    </row>
    <row r="111" spans="1:10" s="15" customFormat="1" ht="79.150000000000006" customHeight="1" x14ac:dyDescent="0.3">
      <c r="A111" s="169" t="s">
        <v>131</v>
      </c>
      <c r="B111" s="125"/>
      <c r="C111" s="170"/>
      <c r="D111" s="125"/>
      <c r="E111" s="170"/>
      <c r="F111" s="125"/>
      <c r="G111" s="170"/>
      <c r="H111" s="125"/>
      <c r="I111" s="170"/>
      <c r="J111" s="350"/>
    </row>
    <row r="112" spans="1:10" s="10" customFormat="1" ht="42" customHeight="1" x14ac:dyDescent="0.25">
      <c r="A112" s="171" t="s">
        <v>101</v>
      </c>
      <c r="B112" s="84"/>
      <c r="C112" s="85"/>
      <c r="D112" s="84"/>
      <c r="E112" s="85"/>
      <c r="F112" s="84"/>
      <c r="G112" s="85"/>
      <c r="H112" s="84"/>
      <c r="I112" s="85"/>
      <c r="J112" s="352"/>
    </row>
    <row r="113" spans="1:10" s="10" customFormat="1" ht="38.450000000000003" customHeight="1" x14ac:dyDescent="0.2">
      <c r="A113" s="18" t="s">
        <v>410</v>
      </c>
      <c r="B113" s="116" t="s">
        <v>41</v>
      </c>
      <c r="C113" s="85"/>
      <c r="D113" s="116" t="s">
        <v>41</v>
      </c>
      <c r="E113" s="85"/>
      <c r="F113" s="116" t="s">
        <v>41</v>
      </c>
      <c r="G113" s="85"/>
      <c r="H113" s="116" t="s">
        <v>41</v>
      </c>
      <c r="I113" s="85"/>
      <c r="J113" s="352"/>
    </row>
    <row r="114" spans="1:10" s="12" customFormat="1" ht="32.450000000000003" customHeight="1" x14ac:dyDescent="0.2">
      <c r="A114" s="172" t="s">
        <v>24</v>
      </c>
      <c r="B114" s="53"/>
      <c r="C114" s="85"/>
      <c r="D114" s="53"/>
      <c r="E114" s="85"/>
      <c r="F114" s="53"/>
      <c r="G114" s="85"/>
      <c r="H114" s="53"/>
      <c r="I114" s="85"/>
      <c r="J114" s="355"/>
    </row>
    <row r="115" spans="1:10" s="17" customFormat="1" ht="32.450000000000003" customHeight="1" x14ac:dyDescent="0.2">
      <c r="A115" s="172" t="s">
        <v>211</v>
      </c>
      <c r="B115" s="53"/>
      <c r="C115" s="85"/>
      <c r="D115" s="53"/>
      <c r="E115" s="85"/>
      <c r="F115" s="53"/>
      <c r="G115" s="85"/>
      <c r="H115" s="53"/>
      <c r="I115" s="85"/>
      <c r="J115" s="349"/>
    </row>
    <row r="116" spans="1:10" s="7" customFormat="1" ht="31.9" customHeight="1" x14ac:dyDescent="0.2">
      <c r="A116" s="172" t="s">
        <v>91</v>
      </c>
      <c r="B116" s="53"/>
      <c r="C116" s="85"/>
      <c r="D116" s="53"/>
      <c r="E116" s="85"/>
      <c r="F116" s="53"/>
      <c r="G116" s="85"/>
      <c r="H116" s="53"/>
      <c r="I116" s="85"/>
      <c r="J116" s="349"/>
    </row>
    <row r="117" spans="1:10" s="10" customFormat="1" ht="31.9" customHeight="1" x14ac:dyDescent="0.2">
      <c r="A117" s="19" t="s">
        <v>92</v>
      </c>
      <c r="B117" s="53"/>
      <c r="C117" s="85"/>
      <c r="D117" s="53"/>
      <c r="E117" s="85"/>
      <c r="F117" s="53"/>
      <c r="G117" s="85"/>
      <c r="H117" s="53"/>
      <c r="I117" s="85"/>
      <c r="J117" s="352"/>
    </row>
    <row r="118" spans="1:10" s="10" customFormat="1" ht="30" customHeight="1" x14ac:dyDescent="0.2">
      <c r="A118" s="265" t="s">
        <v>193</v>
      </c>
      <c r="B118" s="53"/>
      <c r="C118" s="85"/>
      <c r="D118" s="53"/>
      <c r="E118" s="85"/>
      <c r="F118" s="53"/>
      <c r="G118" s="85"/>
      <c r="H118" s="53"/>
      <c r="I118" s="85"/>
      <c r="J118" s="352"/>
    </row>
    <row r="119" spans="1:10" s="10" customFormat="1" ht="33" customHeight="1" thickBot="1" x14ac:dyDescent="0.25">
      <c r="A119" s="266" t="s">
        <v>97</v>
      </c>
      <c r="B119" s="88"/>
      <c r="C119" s="85"/>
      <c r="D119" s="88"/>
      <c r="E119" s="85"/>
      <c r="F119" s="88"/>
      <c r="G119" s="85"/>
      <c r="H119" s="88"/>
      <c r="I119" s="85"/>
      <c r="J119" s="352"/>
    </row>
    <row r="120" spans="1:10" s="17" customFormat="1" ht="31.9" customHeight="1" thickTop="1" x14ac:dyDescent="0.2">
      <c r="A120" s="174" t="s">
        <v>36</v>
      </c>
      <c r="B120" s="89">
        <f>SUM(B114:B119)</f>
        <v>0</v>
      </c>
      <c r="C120" s="85"/>
      <c r="D120" s="89">
        <f>SUM(D114:D119)</f>
        <v>0</v>
      </c>
      <c r="E120" s="85"/>
      <c r="F120" s="89">
        <f>SUM(F114:F119)</f>
        <v>0</v>
      </c>
      <c r="G120" s="85"/>
      <c r="H120" s="89">
        <f>SUM(H114:H119)</f>
        <v>0</v>
      </c>
      <c r="I120" s="85"/>
      <c r="J120" s="349"/>
    </row>
    <row r="121" spans="1:10" s="7" customFormat="1" ht="31.9" customHeight="1" x14ac:dyDescent="0.2">
      <c r="A121" s="268" t="s">
        <v>37</v>
      </c>
      <c r="B121" s="53">
        <f>'Jälkilaskelma 2020'!B122</f>
        <v>0</v>
      </c>
      <c r="C121" s="85"/>
      <c r="D121" s="53">
        <f>'Jälkilaskelma 2020'!D122</f>
        <v>0</v>
      </c>
      <c r="E121" s="85"/>
      <c r="F121" s="53">
        <f>'Jälkilaskelma 2020'!F122</f>
        <v>0</v>
      </c>
      <c r="G121" s="85"/>
      <c r="H121" s="53">
        <f>'Jälkilaskelma 2020'!H122</f>
        <v>0</v>
      </c>
      <c r="I121" s="85"/>
      <c r="J121" s="349"/>
    </row>
    <row r="122" spans="1:10" s="10" customFormat="1" ht="31.9" customHeight="1" x14ac:dyDescent="0.2">
      <c r="A122" s="267" t="s">
        <v>39</v>
      </c>
      <c r="B122" s="89">
        <f>SUM(B120:B121)</f>
        <v>0</v>
      </c>
      <c r="C122" s="85"/>
      <c r="D122" s="89">
        <f>SUM(D120:D121)</f>
        <v>0</v>
      </c>
      <c r="E122" s="85"/>
      <c r="F122" s="89">
        <f>SUM(F120:F121)</f>
        <v>0</v>
      </c>
      <c r="G122" s="85"/>
      <c r="H122" s="89">
        <f>SUM(H120:H121)</f>
        <v>0</v>
      </c>
      <c r="I122" s="85"/>
      <c r="J122" s="352"/>
    </row>
    <row r="123" spans="1:10" s="10" customFormat="1" ht="52.9" customHeight="1" x14ac:dyDescent="0.25">
      <c r="A123" s="171" t="s">
        <v>230</v>
      </c>
      <c r="B123" s="84"/>
      <c r="C123" s="85"/>
      <c r="D123" s="84"/>
      <c r="E123" s="85"/>
      <c r="F123" s="84"/>
      <c r="G123" s="85"/>
      <c r="H123" s="84"/>
      <c r="I123" s="85"/>
      <c r="J123" s="352"/>
    </row>
    <row r="124" spans="1:10" s="17" customFormat="1" ht="31.9" customHeight="1" x14ac:dyDescent="0.2">
      <c r="A124" s="172" t="s">
        <v>20</v>
      </c>
      <c r="B124" s="53"/>
      <c r="C124" s="85"/>
      <c r="D124" s="53"/>
      <c r="E124" s="85"/>
      <c r="F124" s="53"/>
      <c r="G124" s="85"/>
      <c r="H124" s="53"/>
      <c r="I124" s="85"/>
      <c r="J124" s="349"/>
    </row>
    <row r="125" spans="1:10" s="7" customFormat="1" ht="32.450000000000003" customHeight="1" x14ac:dyDescent="0.2">
      <c r="A125" s="172" t="s">
        <v>96</v>
      </c>
      <c r="B125" s="53"/>
      <c r="C125" s="85"/>
      <c r="D125" s="53"/>
      <c r="E125" s="85"/>
      <c r="F125" s="53"/>
      <c r="G125" s="85"/>
      <c r="H125" s="53"/>
      <c r="I125" s="85"/>
      <c r="J125" s="349"/>
    </row>
    <row r="126" spans="1:10" s="10" customFormat="1" ht="32.450000000000003" customHeight="1" x14ac:dyDescent="0.2">
      <c r="A126" s="172" t="s">
        <v>93</v>
      </c>
      <c r="B126" s="53"/>
      <c r="C126" s="85"/>
      <c r="D126" s="53"/>
      <c r="E126" s="85"/>
      <c r="F126" s="53"/>
      <c r="G126" s="85"/>
      <c r="H126" s="53"/>
      <c r="I126" s="85"/>
      <c r="J126" s="352"/>
    </row>
    <row r="127" spans="1:10" s="10" customFormat="1" ht="35.450000000000003" customHeight="1" x14ac:dyDescent="0.2">
      <c r="A127" s="19" t="s">
        <v>212</v>
      </c>
      <c r="B127" s="53"/>
      <c r="C127" s="85"/>
      <c r="D127" s="50"/>
      <c r="E127" s="85"/>
      <c r="F127" s="50"/>
      <c r="G127" s="85"/>
      <c r="H127" s="50"/>
      <c r="I127" s="85"/>
      <c r="J127" s="352"/>
    </row>
    <row r="128" spans="1:10" s="10" customFormat="1" ht="35.450000000000003" customHeight="1" x14ac:dyDescent="0.2">
      <c r="A128" s="265" t="s">
        <v>193</v>
      </c>
      <c r="B128" s="53"/>
      <c r="C128" s="85"/>
      <c r="D128" s="50"/>
      <c r="E128" s="85"/>
      <c r="F128" s="50"/>
      <c r="G128" s="85"/>
      <c r="H128" s="50"/>
      <c r="I128" s="85"/>
      <c r="J128" s="352"/>
    </row>
    <row r="129" spans="1:10" ht="37.15" customHeight="1" thickBot="1" x14ac:dyDescent="0.25">
      <c r="A129" s="288" t="s">
        <v>97</v>
      </c>
      <c r="B129" s="88"/>
      <c r="C129" s="85"/>
      <c r="D129" s="88"/>
      <c r="E129" s="85"/>
      <c r="F129" s="88"/>
      <c r="G129" s="85"/>
      <c r="H129" s="88"/>
      <c r="I129" s="85"/>
    </row>
    <row r="130" spans="1:10" s="10" customFormat="1" ht="29.45" customHeight="1" thickTop="1" x14ac:dyDescent="0.2">
      <c r="A130" s="289" t="s">
        <v>38</v>
      </c>
      <c r="B130" s="89">
        <f>SUM(B124:B129)</f>
        <v>0</v>
      </c>
      <c r="C130" s="85"/>
      <c r="D130" s="89">
        <f>SUM(D124:D129)</f>
        <v>0</v>
      </c>
      <c r="E130" s="85"/>
      <c r="F130" s="89">
        <f>SUM(F124:F129)</f>
        <v>0</v>
      </c>
      <c r="G130" s="85"/>
      <c r="H130" s="89">
        <f>SUM(H124:H129)</f>
        <v>0</v>
      </c>
      <c r="I130" s="85"/>
      <c r="J130" s="352"/>
    </row>
    <row r="131" spans="1:10" s="10" customFormat="1" ht="29.45" customHeight="1" x14ac:dyDescent="0.2">
      <c r="A131" s="290" t="s">
        <v>37</v>
      </c>
      <c r="B131" s="53">
        <f>'Jälkilaskelma 2020'!B132</f>
        <v>0</v>
      </c>
      <c r="C131" s="85"/>
      <c r="D131" s="53">
        <f>'Jälkilaskelma 2020'!D132</f>
        <v>0</v>
      </c>
      <c r="E131" s="85"/>
      <c r="F131" s="53">
        <f>'Jälkilaskelma 2020'!F132</f>
        <v>0</v>
      </c>
      <c r="G131" s="85"/>
      <c r="H131" s="53">
        <f>'Jälkilaskelma 2020'!H132</f>
        <v>0</v>
      </c>
      <c r="I131" s="85"/>
      <c r="J131" s="352"/>
    </row>
    <row r="132" spans="1:10" ht="29.45" customHeight="1" x14ac:dyDescent="0.2">
      <c r="A132" s="290" t="s">
        <v>40</v>
      </c>
      <c r="B132" s="89">
        <f>SUM(B130:B131)</f>
        <v>0</v>
      </c>
      <c r="C132" s="85"/>
      <c r="D132" s="89">
        <f>SUM(D130:D131)</f>
        <v>0</v>
      </c>
      <c r="E132" s="85"/>
      <c r="F132" s="89">
        <f>SUM(F130:F131)</f>
        <v>0</v>
      </c>
      <c r="G132" s="85"/>
      <c r="H132" s="89">
        <f>SUM(H130:H131)</f>
        <v>0</v>
      </c>
      <c r="I132" s="85"/>
    </row>
    <row r="133" spans="1:10" s="10" customFormat="1" ht="82.9" customHeight="1" x14ac:dyDescent="0.25">
      <c r="A133" s="115" t="s">
        <v>229</v>
      </c>
      <c r="B133" s="90"/>
      <c r="C133" s="91"/>
      <c r="D133" s="90"/>
      <c r="E133" s="91"/>
      <c r="F133" s="90"/>
      <c r="G133" s="91"/>
      <c r="H133" s="90"/>
      <c r="I133" s="91"/>
      <c r="J133" s="352"/>
    </row>
    <row r="134" spans="1:10" s="10" customFormat="1" ht="38.450000000000003" customHeight="1" x14ac:dyDescent="0.2">
      <c r="A134" s="117" t="s">
        <v>94</v>
      </c>
      <c r="B134" s="53"/>
      <c r="C134" s="91"/>
      <c r="D134" s="53"/>
      <c r="E134" s="91"/>
      <c r="F134" s="53"/>
      <c r="G134" s="91"/>
      <c r="H134" s="53"/>
      <c r="I134" s="91"/>
      <c r="J134" s="352"/>
    </row>
    <row r="135" spans="1:10" s="10" customFormat="1" ht="31.15" customHeight="1" thickBot="1" x14ac:dyDescent="0.25">
      <c r="A135" s="271" t="s">
        <v>95</v>
      </c>
      <c r="B135" s="272"/>
      <c r="C135" s="173"/>
      <c r="D135" s="272"/>
      <c r="E135" s="173"/>
      <c r="F135" s="272"/>
      <c r="G135" s="173"/>
      <c r="H135" s="272"/>
      <c r="I135" s="173"/>
      <c r="J135" s="352"/>
    </row>
    <row r="136" spans="1:10" s="10" customFormat="1" ht="31.15" customHeight="1" thickTop="1" x14ac:dyDescent="0.2">
      <c r="A136" s="174" t="s">
        <v>42</v>
      </c>
      <c r="B136" s="175">
        <f>SUM(B134:B135)</f>
        <v>0</v>
      </c>
      <c r="C136" s="173"/>
      <c r="D136" s="175">
        <f>SUM(D134:D135)</f>
        <v>0</v>
      </c>
      <c r="E136" s="173"/>
      <c r="F136" s="175">
        <f>SUM(F134:F135)</f>
        <v>0</v>
      </c>
      <c r="G136" s="173"/>
      <c r="H136" s="175">
        <f>SUM(H134:H135)</f>
        <v>0</v>
      </c>
      <c r="I136" s="173"/>
      <c r="J136" s="352"/>
    </row>
    <row r="137" spans="1:10" s="10" customFormat="1" ht="31.15" customHeight="1" x14ac:dyDescent="0.2">
      <c r="A137" s="273" t="s">
        <v>37</v>
      </c>
      <c r="B137" s="11">
        <f>'Jälkilaskelma 2020'!B138</f>
        <v>0</v>
      </c>
      <c r="C137" s="173"/>
      <c r="D137" s="11">
        <f>'Jälkilaskelma 2020'!D138</f>
        <v>0</v>
      </c>
      <c r="E137" s="173"/>
      <c r="F137" s="11">
        <f>'Jälkilaskelma 2020'!F138</f>
        <v>0</v>
      </c>
      <c r="G137" s="173"/>
      <c r="H137" s="11">
        <f>'Jälkilaskelma 2020'!H138</f>
        <v>0</v>
      </c>
      <c r="I137" s="173"/>
      <c r="J137" s="352"/>
    </row>
    <row r="138" spans="1:10" s="10" customFormat="1" ht="31.15" customHeight="1" x14ac:dyDescent="0.2">
      <c r="A138" s="267" t="s">
        <v>43</v>
      </c>
      <c r="B138" s="175">
        <f>SUM(B136:B137)</f>
        <v>0</v>
      </c>
      <c r="C138" s="173"/>
      <c r="D138" s="175">
        <f>SUM(D136:D137)</f>
        <v>0</v>
      </c>
      <c r="E138" s="173"/>
      <c r="F138" s="175">
        <f>SUM(F136:F137)</f>
        <v>0</v>
      </c>
      <c r="G138" s="173"/>
      <c r="H138" s="175">
        <f>SUM(H136:H137)</f>
        <v>0</v>
      </c>
      <c r="I138" s="173"/>
      <c r="J138" s="352"/>
    </row>
    <row r="139" spans="1:10" s="15" customFormat="1" ht="58.15" customHeight="1" x14ac:dyDescent="0.25">
      <c r="A139" s="187" t="s">
        <v>213</v>
      </c>
      <c r="B139" s="118"/>
      <c r="C139" s="119"/>
      <c r="D139" s="118"/>
      <c r="E139" s="119"/>
      <c r="F139" s="118"/>
      <c r="G139" s="119"/>
      <c r="H139" s="118"/>
      <c r="I139" s="119"/>
      <c r="J139" s="350"/>
    </row>
    <row r="140" spans="1:10" s="15" customFormat="1" ht="43.15" customHeight="1" x14ac:dyDescent="0.2">
      <c r="A140" s="176" t="s">
        <v>206</v>
      </c>
      <c r="B140" s="44">
        <f>B105</f>
        <v>0</v>
      </c>
      <c r="C140" s="121"/>
      <c r="D140" s="44">
        <f>D105</f>
        <v>0</v>
      </c>
      <c r="E140" s="121"/>
      <c r="F140" s="44">
        <f>F105</f>
        <v>0</v>
      </c>
      <c r="G140" s="121"/>
      <c r="H140" s="44">
        <f>H105</f>
        <v>0</v>
      </c>
      <c r="I140" s="121"/>
      <c r="J140" s="350"/>
    </row>
    <row r="141" spans="1:10" s="15" customFormat="1" ht="32.450000000000003" customHeight="1" x14ac:dyDescent="0.2">
      <c r="A141" s="176" t="s">
        <v>207</v>
      </c>
      <c r="B141" s="44">
        <f>B106</f>
        <v>0</v>
      </c>
      <c r="C141" s="121"/>
      <c r="D141" s="44">
        <f>D106</f>
        <v>0</v>
      </c>
      <c r="E141" s="121"/>
      <c r="F141" s="44">
        <f>F106</f>
        <v>0</v>
      </c>
      <c r="G141" s="121"/>
      <c r="H141" s="44">
        <f>H106</f>
        <v>0</v>
      </c>
      <c r="I141" s="121"/>
      <c r="J141" s="350"/>
    </row>
    <row r="142" spans="1:10" s="15" customFormat="1" ht="38.450000000000003" customHeight="1" x14ac:dyDescent="0.2">
      <c r="A142" s="177" t="s">
        <v>214</v>
      </c>
      <c r="B142" s="44">
        <f>B108</f>
        <v>0</v>
      </c>
      <c r="C142" s="121"/>
      <c r="D142" s="44">
        <f>D108</f>
        <v>0</v>
      </c>
      <c r="E142" s="121"/>
      <c r="F142" s="44">
        <f>F108</f>
        <v>0</v>
      </c>
      <c r="G142" s="121"/>
      <c r="H142" s="44">
        <f>H108</f>
        <v>0</v>
      </c>
      <c r="I142" s="121"/>
      <c r="J142" s="350"/>
    </row>
    <row r="143" spans="1:10" s="8" customFormat="1" ht="40.15" customHeight="1" x14ac:dyDescent="0.2">
      <c r="A143" s="177" t="s">
        <v>215</v>
      </c>
      <c r="B143" s="44">
        <f>B109</f>
        <v>0</v>
      </c>
      <c r="C143" s="121"/>
      <c r="D143" s="44">
        <f>D109</f>
        <v>0</v>
      </c>
      <c r="E143" s="121"/>
      <c r="F143" s="44">
        <f>F109</f>
        <v>0</v>
      </c>
      <c r="G143" s="121"/>
      <c r="H143" s="44">
        <f>H109</f>
        <v>0</v>
      </c>
      <c r="I143" s="121"/>
      <c r="J143" s="350"/>
    </row>
    <row r="144" spans="1:10" s="15" customFormat="1" ht="31.15" customHeight="1" x14ac:dyDescent="0.2">
      <c r="A144" s="177" t="s">
        <v>39</v>
      </c>
      <c r="B144" s="44">
        <f>B122</f>
        <v>0</v>
      </c>
      <c r="C144" s="121"/>
      <c r="D144" s="44">
        <f>D122</f>
        <v>0</v>
      </c>
      <c r="E144" s="121"/>
      <c r="F144" s="44">
        <f>F122</f>
        <v>0</v>
      </c>
      <c r="G144" s="121"/>
      <c r="H144" s="44">
        <f>H122</f>
        <v>0</v>
      </c>
      <c r="I144" s="121"/>
      <c r="J144" s="350"/>
    </row>
    <row r="145" spans="1:10" s="15" customFormat="1" ht="31.15" customHeight="1" x14ac:dyDescent="0.2">
      <c r="A145" s="177" t="s">
        <v>40</v>
      </c>
      <c r="B145" s="44">
        <f>B132</f>
        <v>0</v>
      </c>
      <c r="C145" s="121"/>
      <c r="D145" s="44">
        <f>D132</f>
        <v>0</v>
      </c>
      <c r="E145" s="121"/>
      <c r="F145" s="44">
        <f>F132</f>
        <v>0</v>
      </c>
      <c r="G145" s="121"/>
      <c r="H145" s="44">
        <f>H132</f>
        <v>0</v>
      </c>
      <c r="I145" s="121"/>
      <c r="J145" s="350"/>
    </row>
    <row r="146" spans="1:10" s="15" customFormat="1" ht="34.15" customHeight="1" thickBot="1" x14ac:dyDescent="0.25">
      <c r="A146" s="166" t="s">
        <v>216</v>
      </c>
      <c r="B146" s="74">
        <f>B138</f>
        <v>0</v>
      </c>
      <c r="C146" s="121"/>
      <c r="D146" s="74">
        <f>D138</f>
        <v>0</v>
      </c>
      <c r="E146" s="121"/>
      <c r="F146" s="74">
        <f>F138</f>
        <v>0</v>
      </c>
      <c r="G146" s="121"/>
      <c r="H146" s="74">
        <f>H138</f>
        <v>0</v>
      </c>
      <c r="I146" s="121"/>
      <c r="J146" s="350"/>
    </row>
    <row r="147" spans="1:10" s="15" customFormat="1" ht="32.450000000000003" customHeight="1" thickTop="1" x14ac:dyDescent="0.2">
      <c r="A147" s="373" t="s">
        <v>400</v>
      </c>
      <c r="B147" s="178">
        <f>SUM(B140:B146)</f>
        <v>0</v>
      </c>
      <c r="C147" s="122"/>
      <c r="D147" s="178">
        <f>SUM(D140:D146)</f>
        <v>0</v>
      </c>
      <c r="E147" s="122"/>
      <c r="F147" s="178">
        <f>SUM(F140:F146)</f>
        <v>0</v>
      </c>
      <c r="G147" s="122"/>
      <c r="H147" s="178">
        <f>SUM(H140:H146)</f>
        <v>0</v>
      </c>
      <c r="I147" s="122"/>
      <c r="J147" s="350"/>
    </row>
    <row r="148" spans="1:10" s="15" customFormat="1" ht="58.15" customHeight="1" x14ac:dyDescent="0.25">
      <c r="A148" s="374" t="s">
        <v>399</v>
      </c>
      <c r="B148"/>
      <c r="C148" s="122"/>
      <c r="D148" s="226"/>
      <c r="E148" s="122"/>
      <c r="F148" s="120"/>
      <c r="J148" s="350"/>
    </row>
    <row r="149" spans="1:10" s="15" customFormat="1" ht="25.15" customHeight="1" x14ac:dyDescent="0.2">
      <c r="A149" s="160" t="s">
        <v>217</v>
      </c>
      <c r="B149" s="223"/>
      <c r="C149" s="121"/>
      <c r="D149" s="123"/>
      <c r="E149" s="124"/>
      <c r="F149" s="120"/>
      <c r="J149" s="350"/>
    </row>
    <row r="150" spans="1:10" s="15" customFormat="1" ht="25.15" customHeight="1" x14ac:dyDescent="0.2">
      <c r="A150" s="221" t="s">
        <v>278</v>
      </c>
      <c r="B150" s="223"/>
      <c r="C150" s="121"/>
      <c r="D150" s="123"/>
      <c r="E150" s="124"/>
      <c r="F150" s="120"/>
      <c r="J150" s="350"/>
    </row>
    <row r="151" spans="1:10" s="15" customFormat="1" ht="25.15" customHeight="1" x14ac:dyDescent="0.2">
      <c r="A151" s="222" t="s">
        <v>279</v>
      </c>
      <c r="B151" s="223"/>
      <c r="C151" s="121"/>
      <c r="D151" s="123"/>
      <c r="E151" s="124"/>
      <c r="F151" s="120"/>
      <c r="J151" s="350"/>
    </row>
    <row r="152" spans="1:10" s="15" customFormat="1" ht="40.15" customHeight="1" thickBot="1" x14ac:dyDescent="0.3">
      <c r="A152" s="183" t="s">
        <v>218</v>
      </c>
      <c r="B152" s="224">
        <f>B149-(SUM(B150:B151))</f>
        <v>0</v>
      </c>
      <c r="C152" s="124"/>
      <c r="D152" s="125"/>
      <c r="E152" s="124"/>
      <c r="F152" s="120"/>
      <c r="G152"/>
      <c r="J152" s="357"/>
    </row>
    <row r="153" spans="1:10" s="8" customFormat="1" ht="56.45" customHeight="1" thickTop="1" thickBot="1" x14ac:dyDescent="0.25">
      <c r="A153" s="126" t="s">
        <v>219</v>
      </c>
      <c r="B153" s="182">
        <f>ROUNDDOWN(B147-B152,2)</f>
        <v>0</v>
      </c>
      <c r="C153" s="127" t="str">
        <f>IF((B153)=0,"",IF((B153)&lt;&gt;0,"Kokonaisjäämän ja taseen rahoitusaseman lukujen on täsmättävä toisiinsa. Jos luvut eivät täsmää, on jälkilaskelman luvut tarkistettava. Huom! Tarkistuslaskelmat auttavat tarkistamisessa."))</f>
        <v/>
      </c>
      <c r="D153" s="125"/>
      <c r="E153" s="124"/>
      <c r="F153" s="2"/>
      <c r="J153" s="350"/>
    </row>
    <row r="154" spans="1:10" s="15" customFormat="1" ht="25.15" customHeight="1" thickTop="1" x14ac:dyDescent="0.2">
      <c r="A154" s="160" t="s">
        <v>220</v>
      </c>
      <c r="B154" s="223">
        <f>'Jälkilaskelma 2020'!B149</f>
        <v>0</v>
      </c>
      <c r="C154" s="128"/>
      <c r="D154" s="123"/>
      <c r="E154" s="124"/>
      <c r="F154" s="120"/>
      <c r="J154" s="350"/>
    </row>
    <row r="155" spans="1:10" s="15" customFormat="1" ht="25.15" customHeight="1" x14ac:dyDescent="0.2">
      <c r="A155" s="160" t="s">
        <v>221</v>
      </c>
      <c r="B155" s="223">
        <f>'Jälkilaskelma 2020'!B150</f>
        <v>0</v>
      </c>
      <c r="C155" s="118"/>
      <c r="D155" s="123"/>
      <c r="E155" s="124"/>
      <c r="F155" s="120"/>
      <c r="J155" s="350"/>
    </row>
    <row r="156" spans="1:10" s="15" customFormat="1" ht="25.15" customHeight="1" thickBot="1" x14ac:dyDescent="0.25">
      <c r="A156" s="160" t="s">
        <v>222</v>
      </c>
      <c r="B156" s="223">
        <f>'Jälkilaskelma 2020'!B151</f>
        <v>0</v>
      </c>
      <c r="C156" s="118"/>
      <c r="D156" s="123"/>
      <c r="E156" s="124"/>
      <c r="F156" s="120"/>
      <c r="J156" s="350"/>
    </row>
    <row r="157" spans="1:10" s="15" customFormat="1" ht="46.15" customHeight="1" thickTop="1" x14ac:dyDescent="0.25">
      <c r="A157" s="184" t="s">
        <v>223</v>
      </c>
      <c r="B157" s="225">
        <f>B154-(SUM(B155:B156))</f>
        <v>0</v>
      </c>
      <c r="C157" s="179"/>
      <c r="D157" s="180"/>
      <c r="E157" s="181"/>
      <c r="F157" s="120"/>
      <c r="J157" s="357"/>
    </row>
    <row r="158" spans="1:10" s="132" customFormat="1" ht="61.9" customHeight="1" x14ac:dyDescent="0.25">
      <c r="A158" s="227" t="s">
        <v>231</v>
      </c>
      <c r="B158" s="124"/>
      <c r="C158" s="129"/>
      <c r="D158" s="123"/>
      <c r="E158" s="130"/>
      <c r="F158" s="131"/>
      <c r="J158" s="358"/>
    </row>
    <row r="159" spans="1:10" s="132" customFormat="1" ht="36" customHeight="1" x14ac:dyDescent="0.2">
      <c r="A159" s="188" t="s">
        <v>232</v>
      </c>
      <c r="B159" s="185"/>
      <c r="C159" s="123"/>
      <c r="D159" s="359"/>
      <c r="E159" s="130"/>
      <c r="F159" s="359"/>
      <c r="H159" s="359"/>
      <c r="J159" s="358"/>
    </row>
    <row r="160" spans="1:10" ht="25.15" customHeight="1" x14ac:dyDescent="0.2">
      <c r="A160" s="217" t="s">
        <v>233</v>
      </c>
      <c r="B160" s="93"/>
      <c r="C160" s="92"/>
      <c r="D160" s="360"/>
      <c r="F160" s="360"/>
      <c r="H160" s="360"/>
    </row>
    <row r="161" spans="1:10" ht="25.15" customHeight="1" x14ac:dyDescent="0.2">
      <c r="A161" s="210" t="s">
        <v>234</v>
      </c>
      <c r="B161" s="93"/>
      <c r="C161" s="92"/>
      <c r="D161" s="360"/>
      <c r="F161" s="360"/>
      <c r="H161" s="360"/>
    </row>
    <row r="162" spans="1:10" ht="25.15" customHeight="1" x14ac:dyDescent="0.2">
      <c r="A162" s="217" t="s">
        <v>235</v>
      </c>
      <c r="B162" s="93"/>
      <c r="C162" s="92"/>
      <c r="D162" s="360"/>
      <c r="F162" s="360"/>
      <c r="H162" s="360"/>
    </row>
    <row r="163" spans="1:10" ht="25.15" customHeight="1" x14ac:dyDescent="0.2">
      <c r="A163" s="217" t="s">
        <v>236</v>
      </c>
      <c r="B163" s="93"/>
      <c r="C163" s="92"/>
      <c r="D163" s="360"/>
      <c r="F163" s="360"/>
      <c r="H163" s="360"/>
    </row>
    <row r="164" spans="1:10" ht="25.15" customHeight="1" x14ac:dyDescent="0.2">
      <c r="A164" s="219" t="s">
        <v>398</v>
      </c>
      <c r="B164" s="94"/>
      <c r="C164" s="92"/>
      <c r="D164" s="144"/>
      <c r="F164" s="144"/>
      <c r="H164" s="144"/>
    </row>
    <row r="165" spans="1:10" ht="25.15" customHeight="1" x14ac:dyDescent="0.2">
      <c r="A165" s="220" t="s">
        <v>237</v>
      </c>
      <c r="B165" s="95">
        <f>SUM(B160:B164)</f>
        <v>0</v>
      </c>
      <c r="C165" s="92"/>
      <c r="D165" s="361">
        <f>SUM(D160:D164)</f>
        <v>0</v>
      </c>
      <c r="F165" s="361">
        <f>SUM(F160:F164)</f>
        <v>0</v>
      </c>
      <c r="H165" s="361">
        <f>SUM(H160:H164)</f>
        <v>0</v>
      </c>
    </row>
    <row r="166" spans="1:10" ht="25.15" customHeight="1" x14ac:dyDescent="0.2">
      <c r="A166" s="210" t="s">
        <v>238</v>
      </c>
      <c r="B166" s="96">
        <f>B18+B19+B20+B21+B66+B82+B114+B124+B48</f>
        <v>0</v>
      </c>
      <c r="C166" s="92"/>
      <c r="D166" s="362">
        <f>D18+D19+D20+D21+D66+D82+D114+D124+D48</f>
        <v>0</v>
      </c>
      <c r="F166" s="362">
        <f>F18+F19+F20+F21+F66+F82+F114+F124+F48</f>
        <v>0</v>
      </c>
      <c r="H166" s="362">
        <f>H18+H19+H20+H21+H66+H82+H114+H124+H48</f>
        <v>0</v>
      </c>
    </row>
    <row r="167" spans="1:10" s="435" customFormat="1" ht="25.15" customHeight="1" x14ac:dyDescent="0.2">
      <c r="A167" s="210" t="s">
        <v>239</v>
      </c>
      <c r="B167" s="97">
        <f>-(B46-B41-B43-B24+B68+B72+B74+B86+B88-B115-B125+B71+B51+B54+B55+B57-B44-B102)</f>
        <v>0</v>
      </c>
      <c r="C167" s="92"/>
      <c r="D167" s="97">
        <f>-(D46-D41-D43-D24+D68+D72+D74+D86+D88-D115-D125+D71+D51+D54+D55+D57-D44-D102)</f>
        <v>0</v>
      </c>
      <c r="E167" s="40"/>
      <c r="F167" s="97">
        <f>-(F46-F41-F43-F24+F68+F72+F74+F86+F88-F115-F125+F71+F51+F54+F55+F57-F44-F102)</f>
        <v>0</v>
      </c>
      <c r="H167" s="97">
        <f>-(H46-H41-H43-H24+H68+H72+H74+H86+H88-H115-H125+H71+H51+H54+H55+H57-H44-H102)</f>
        <v>0</v>
      </c>
      <c r="J167" s="352"/>
    </row>
    <row r="168" spans="1:10" ht="25.15" customHeight="1" x14ac:dyDescent="0.2">
      <c r="A168" s="217" t="s">
        <v>235</v>
      </c>
      <c r="B168" s="96">
        <f>B162</f>
        <v>0</v>
      </c>
      <c r="C168" s="92"/>
      <c r="D168" s="362">
        <f>D162</f>
        <v>0</v>
      </c>
      <c r="F168" s="362">
        <f>F162</f>
        <v>0</v>
      </c>
      <c r="H168" s="362">
        <f>H162</f>
        <v>0</v>
      </c>
    </row>
    <row r="169" spans="1:10" ht="25.15" customHeight="1" x14ac:dyDescent="0.2">
      <c r="A169" s="217" t="s">
        <v>236</v>
      </c>
      <c r="B169" s="96">
        <f>B163</f>
        <v>0</v>
      </c>
      <c r="C169" s="92"/>
      <c r="D169" s="362">
        <f>D163</f>
        <v>0</v>
      </c>
      <c r="F169" s="362">
        <f>F163</f>
        <v>0</v>
      </c>
      <c r="H169" s="362">
        <f>H163</f>
        <v>0</v>
      </c>
    </row>
    <row r="170" spans="1:10" ht="25.15" customHeight="1" x14ac:dyDescent="0.2">
      <c r="A170" s="219" t="s">
        <v>398</v>
      </c>
      <c r="B170" s="105">
        <f>-B44</f>
        <v>0</v>
      </c>
      <c r="C170" s="92"/>
      <c r="D170" s="363">
        <f>-D44</f>
        <v>0</v>
      </c>
      <c r="F170" s="363">
        <f>-F44</f>
        <v>0</v>
      </c>
      <c r="H170" s="363">
        <f>-H44</f>
        <v>0</v>
      </c>
    </row>
    <row r="171" spans="1:10" ht="25.15" customHeight="1" x14ac:dyDescent="0.2">
      <c r="A171" s="220" t="s">
        <v>240</v>
      </c>
      <c r="B171" s="95">
        <f>SUM(B166:B170)</f>
        <v>0</v>
      </c>
      <c r="C171" s="92"/>
      <c r="D171" s="361">
        <f>SUM(D166:D170)</f>
        <v>0</v>
      </c>
      <c r="F171" s="361">
        <f>SUM(F166:F170)</f>
        <v>0</v>
      </c>
      <c r="H171" s="361">
        <f>SUM(H166:H170)</f>
        <v>0</v>
      </c>
    </row>
    <row r="172" spans="1:10" ht="25.15" customHeight="1" x14ac:dyDescent="0.2">
      <c r="A172" s="210" t="s">
        <v>241</v>
      </c>
      <c r="B172" s="99">
        <f>ROUNDDOWN(B165-B171,2)</f>
        <v>0</v>
      </c>
      <c r="C172" s="100" t="str">
        <f>IF((B172)=0,"",IF((B172)&lt;&gt;0,"Tilikauden tuloksen ja jälkilaskelman tuloksen on täsmättävä toisiinsa. Tarkista laskelman luvut!"))</f>
        <v/>
      </c>
      <c r="D172" s="364">
        <f>ROUNDDOWN(D165-D171,2)</f>
        <v>0</v>
      </c>
      <c r="F172" s="364">
        <f>ROUNDDOWN(F165-F171,2)</f>
        <v>0</v>
      </c>
      <c r="H172" s="364">
        <f>ROUNDDOWN(H165-H171,2)</f>
        <v>0</v>
      </c>
    </row>
    <row r="173" spans="1:10" ht="25.15" customHeight="1" x14ac:dyDescent="0.2">
      <c r="A173" s="188" t="s">
        <v>242</v>
      </c>
      <c r="B173" s="185"/>
      <c r="C173" s="92"/>
      <c r="D173" s="359"/>
      <c r="F173" s="359"/>
      <c r="H173" s="359"/>
    </row>
    <row r="174" spans="1:10" ht="25.15" customHeight="1" x14ac:dyDescent="0.2">
      <c r="A174" s="217" t="s">
        <v>243</v>
      </c>
      <c r="B174" s="93"/>
      <c r="C174" s="92"/>
      <c r="D174" s="360"/>
      <c r="F174" s="360"/>
      <c r="H174" s="360"/>
    </row>
    <row r="175" spans="1:10" ht="25.15" customHeight="1" x14ac:dyDescent="0.2">
      <c r="A175" s="210" t="s">
        <v>244</v>
      </c>
      <c r="B175" s="98">
        <f>-B162</f>
        <v>0</v>
      </c>
      <c r="C175" s="92"/>
      <c r="D175" s="363">
        <f>-D162</f>
        <v>0</v>
      </c>
      <c r="F175" s="363">
        <f>-F162</f>
        <v>0</v>
      </c>
      <c r="H175" s="363">
        <f>-H162</f>
        <v>0</v>
      </c>
    </row>
    <row r="176" spans="1:10" ht="25.15" customHeight="1" x14ac:dyDescent="0.2">
      <c r="A176" s="210" t="s">
        <v>245</v>
      </c>
      <c r="B176" s="99">
        <f>SUM(B174:B175)</f>
        <v>0</v>
      </c>
      <c r="C176" s="92"/>
      <c r="D176" s="364">
        <f>SUM(D174:D175)</f>
        <v>0</v>
      </c>
      <c r="F176" s="364">
        <f>SUM(F174:F175)</f>
        <v>0</v>
      </c>
      <c r="H176" s="364">
        <f>SUM(H174:H175)</f>
        <v>0</v>
      </c>
    </row>
    <row r="177" spans="1:10" ht="25.15" customHeight="1" x14ac:dyDescent="0.2">
      <c r="A177" s="217" t="s">
        <v>246</v>
      </c>
      <c r="B177" s="101">
        <f>'Jälkilaskelma 2020'!B174</f>
        <v>0</v>
      </c>
      <c r="C177" s="92"/>
      <c r="D177" s="365">
        <f>'Jälkilaskelma 2020'!D174</f>
        <v>0</v>
      </c>
      <c r="F177" s="365">
        <f>'Jälkilaskelma 2020'!F174</f>
        <v>0</v>
      </c>
      <c r="H177" s="365">
        <f>'Jälkilaskelma 2020'!H174</f>
        <v>0</v>
      </c>
    </row>
    <row r="178" spans="1:10" ht="25.15" customHeight="1" x14ac:dyDescent="0.2">
      <c r="A178" s="218" t="s">
        <v>247</v>
      </c>
      <c r="B178" s="95">
        <f>B176-B177</f>
        <v>0</v>
      </c>
      <c r="C178" s="92"/>
      <c r="D178" s="361">
        <f>D176-D177</f>
        <v>0</v>
      </c>
      <c r="F178" s="361">
        <f>F176-F177</f>
        <v>0</v>
      </c>
      <c r="H178" s="361">
        <f>H176-H177</f>
        <v>0</v>
      </c>
    </row>
    <row r="179" spans="1:10" s="435" customFormat="1" ht="25.15" customHeight="1" x14ac:dyDescent="0.2">
      <c r="A179" s="209" t="s">
        <v>248</v>
      </c>
      <c r="B179" s="96">
        <f>-B97+B41+B87</f>
        <v>0</v>
      </c>
      <c r="C179" s="92"/>
      <c r="D179" s="96">
        <f>-D97+D41+D87</f>
        <v>0</v>
      </c>
      <c r="E179" s="40"/>
      <c r="F179" s="96">
        <f>-F97+F41+F87</f>
        <v>0</v>
      </c>
      <c r="H179" s="96">
        <f>-H97+H41+H87</f>
        <v>0</v>
      </c>
      <c r="J179" s="352"/>
    </row>
    <row r="180" spans="1:10" ht="25.15" customHeight="1" x14ac:dyDescent="0.2">
      <c r="A180" s="209" t="s">
        <v>249</v>
      </c>
      <c r="B180" s="96">
        <f>B117</f>
        <v>0</v>
      </c>
      <c r="C180" s="92"/>
      <c r="D180" s="362">
        <f>D117</f>
        <v>0</v>
      </c>
      <c r="F180" s="362">
        <f>F117</f>
        <v>0</v>
      </c>
      <c r="H180" s="362">
        <f>H117</f>
        <v>0</v>
      </c>
    </row>
    <row r="181" spans="1:10" ht="25.15" customHeight="1" x14ac:dyDescent="0.2">
      <c r="A181" s="209" t="s">
        <v>250</v>
      </c>
      <c r="B181" s="96">
        <f>B127</f>
        <v>0</v>
      </c>
      <c r="C181" s="92"/>
      <c r="D181" s="362">
        <f>D127</f>
        <v>0</v>
      </c>
      <c r="E181" s="102"/>
      <c r="F181" s="362">
        <f>F127</f>
        <v>0</v>
      </c>
      <c r="H181" s="362">
        <f>H127</f>
        <v>0</v>
      </c>
    </row>
    <row r="182" spans="1:10" ht="25.15" customHeight="1" x14ac:dyDescent="0.2">
      <c r="A182" s="210" t="s">
        <v>245</v>
      </c>
      <c r="B182" s="103">
        <f>B179-B181-B180</f>
        <v>0</v>
      </c>
      <c r="C182" s="92"/>
      <c r="D182" s="366">
        <f>D179-D181-D180</f>
        <v>0</v>
      </c>
      <c r="F182" s="366">
        <f>F179-F181-F180</f>
        <v>0</v>
      </c>
      <c r="H182" s="366">
        <f>H179-H181-H180</f>
        <v>0</v>
      </c>
    </row>
    <row r="183" spans="1:10" ht="25.15" customHeight="1" x14ac:dyDescent="0.2">
      <c r="A183" s="210" t="s">
        <v>241</v>
      </c>
      <c r="B183" s="96">
        <f>ROUNDDOWN(IF(B178&gt;0,B178-B182,-B178+B182),2)</f>
        <v>0</v>
      </c>
      <c r="C183" s="104" t="str">
        <f>IF((B183)=0,"",IF((B183)&lt;&gt;0,"Laskelman investonnit on täsmättävä kahden tilikauden välillä tapahtuneeseen muutokseen!"))</f>
        <v/>
      </c>
      <c r="D183" s="364">
        <f>ROUNDDOWN(IF(D182&gt;0,D178-D182,-D178-D182),2)</f>
        <v>0</v>
      </c>
      <c r="F183" s="364">
        <f>ROUNDDOWN(IF(F182&gt;0,F178-F182,-F178-F182),2)</f>
        <v>0</v>
      </c>
      <c r="H183" s="364">
        <f>ROUNDDOWN(IF(H182&gt;0,H178-H182,-H178-H182),2)</f>
        <v>0</v>
      </c>
    </row>
    <row r="184" spans="1:10" ht="25.15" customHeight="1" x14ac:dyDescent="0.2">
      <c r="A184" s="189" t="s">
        <v>251</v>
      </c>
      <c r="B184" s="190"/>
      <c r="C184" s="92"/>
      <c r="D184" s="367"/>
      <c r="F184" s="367"/>
      <c r="H184" s="367"/>
    </row>
    <row r="185" spans="1:10" ht="25.15" customHeight="1" x14ac:dyDescent="0.2">
      <c r="A185" s="209" t="s">
        <v>252</v>
      </c>
      <c r="B185" s="93"/>
      <c r="C185" s="92"/>
      <c r="D185" s="360"/>
      <c r="F185" s="360"/>
      <c r="H185" s="360"/>
    </row>
    <row r="186" spans="1:10" ht="25.15" customHeight="1" x14ac:dyDescent="0.2">
      <c r="A186" s="210" t="s">
        <v>253</v>
      </c>
      <c r="B186" s="101"/>
      <c r="C186" s="92"/>
      <c r="D186" s="365"/>
      <c r="F186" s="365"/>
      <c r="H186" s="365"/>
    </row>
    <row r="187" spans="1:10" ht="25.15" customHeight="1" x14ac:dyDescent="0.2">
      <c r="A187" s="210" t="s">
        <v>245</v>
      </c>
      <c r="B187" s="99">
        <f>SUM(B185:B186)</f>
        <v>0</v>
      </c>
      <c r="C187" s="92"/>
      <c r="D187" s="364">
        <f>SUM(D185:D186)</f>
        <v>0</v>
      </c>
      <c r="F187" s="364">
        <f>SUM(F185:F186)</f>
        <v>0</v>
      </c>
      <c r="H187" s="364">
        <f>SUM(H185:H186)</f>
        <v>0</v>
      </c>
    </row>
    <row r="188" spans="1:10" ht="25.15" customHeight="1" x14ac:dyDescent="0.2">
      <c r="A188" s="209" t="s">
        <v>254</v>
      </c>
      <c r="B188" s="360">
        <f>'Jälkilaskelma 2020'!B185</f>
        <v>0</v>
      </c>
      <c r="C188" s="92"/>
      <c r="D188" s="360">
        <f>'Jälkilaskelma 2020'!D185</f>
        <v>0</v>
      </c>
      <c r="F188" s="360">
        <f>'Jälkilaskelma 2020'!F185</f>
        <v>0</v>
      </c>
      <c r="H188" s="360">
        <f>'Jälkilaskelma 2020'!H185</f>
        <v>0</v>
      </c>
    </row>
    <row r="189" spans="1:10" ht="25.15" customHeight="1" x14ac:dyDescent="0.2">
      <c r="A189" s="209" t="s">
        <v>255</v>
      </c>
      <c r="B189" s="365">
        <f>'Jälkilaskelma 2020'!B186</f>
        <v>0</v>
      </c>
      <c r="C189" s="92"/>
      <c r="D189" s="365">
        <f>'Jälkilaskelma 2020'!D186</f>
        <v>0</v>
      </c>
      <c r="F189" s="365">
        <f>'Jälkilaskelma 2020'!F186</f>
        <v>0</v>
      </c>
      <c r="H189" s="365">
        <f>'Jälkilaskelma 2020'!H186</f>
        <v>0</v>
      </c>
    </row>
    <row r="190" spans="1:10" ht="25.15" customHeight="1" x14ac:dyDescent="0.2">
      <c r="A190" s="210" t="s">
        <v>245</v>
      </c>
      <c r="B190" s="105">
        <f>SUM(B188:B189)</f>
        <v>0</v>
      </c>
      <c r="C190" s="92"/>
      <c r="D190" s="368">
        <f>SUM(D188:D189)</f>
        <v>0</v>
      </c>
      <c r="F190" s="368">
        <f>SUM(F188:F189)</f>
        <v>0</v>
      </c>
      <c r="H190" s="368">
        <f>SUM(H188:H189)</f>
        <v>0</v>
      </c>
    </row>
    <row r="191" spans="1:10" ht="25.15" customHeight="1" x14ac:dyDescent="0.2">
      <c r="A191" s="134" t="s">
        <v>256</v>
      </c>
      <c r="B191" s="95">
        <f>B187-B190</f>
        <v>0</v>
      </c>
      <c r="C191" s="92"/>
      <c r="D191" s="361">
        <f>D187-D190</f>
        <v>0</v>
      </c>
      <c r="F191" s="361">
        <f>F187-F190</f>
        <v>0</v>
      </c>
      <c r="H191" s="361">
        <f>H187-H190</f>
        <v>0</v>
      </c>
    </row>
    <row r="192" spans="1:10" ht="25.15" customHeight="1" x14ac:dyDescent="0.2">
      <c r="A192" s="209" t="s">
        <v>257</v>
      </c>
      <c r="B192" s="96">
        <f>B99+B23-B43-B52-B53-B69-B70</f>
        <v>0</v>
      </c>
      <c r="C192" s="92"/>
      <c r="D192" s="362">
        <f>D99+D23-D43-D52-D53-D69-D70</f>
        <v>0</v>
      </c>
      <c r="F192" s="362">
        <f>F99+F23-F43-F52-F53-F69-F70</f>
        <v>0</v>
      </c>
      <c r="H192" s="362">
        <f>H99+H23-H43-H52-H53-H69-H70</f>
        <v>0</v>
      </c>
    </row>
    <row r="193" spans="1:8" ht="25.15" customHeight="1" x14ac:dyDescent="0.2">
      <c r="A193" s="209" t="s">
        <v>258</v>
      </c>
      <c r="B193" s="96">
        <f>B116</f>
        <v>0</v>
      </c>
      <c r="C193" s="92"/>
      <c r="D193" s="362">
        <f>D116</f>
        <v>0</v>
      </c>
      <c r="F193" s="362">
        <f>F116</f>
        <v>0</v>
      </c>
      <c r="H193" s="362">
        <f>H116</f>
        <v>0</v>
      </c>
    </row>
    <row r="194" spans="1:8" ht="25.15" customHeight="1" x14ac:dyDescent="0.2">
      <c r="A194" s="209" t="s">
        <v>259</v>
      </c>
      <c r="B194" s="105">
        <f>B126</f>
        <v>0</v>
      </c>
      <c r="C194" s="92"/>
      <c r="D194" s="368">
        <f>D126</f>
        <v>0</v>
      </c>
      <c r="F194" s="368">
        <f>F126</f>
        <v>0</v>
      </c>
      <c r="H194" s="368">
        <f>H126</f>
        <v>0</v>
      </c>
    </row>
    <row r="195" spans="1:8" ht="25.15" customHeight="1" x14ac:dyDescent="0.2">
      <c r="A195" s="210" t="s">
        <v>245</v>
      </c>
      <c r="B195" s="99">
        <f>SUM(B192:B194)</f>
        <v>0</v>
      </c>
      <c r="C195" s="92"/>
      <c r="D195" s="364">
        <f>SUM(D192:D194)</f>
        <v>0</v>
      </c>
      <c r="F195" s="364">
        <f>SUM(F192:F194)</f>
        <v>0</v>
      </c>
      <c r="H195" s="364">
        <f>SUM(H192:H194)</f>
        <v>0</v>
      </c>
    </row>
    <row r="196" spans="1:8" ht="25.15" customHeight="1" x14ac:dyDescent="0.2">
      <c r="A196" s="210" t="s">
        <v>241</v>
      </c>
      <c r="B196" s="96">
        <f>ROUNDDOWN(IF(B191&gt;0,B191-B195,-B191+B195),2)</f>
        <v>0</v>
      </c>
      <c r="C196" s="104" t="str">
        <f>IF((B196)=0,"",IF((B196)&lt;&gt;0,"Lainojen lyhennykset ja nostot on täsmättävä kahden tilikauden välillä tapahtuneeseen lainojen muutokseen!"))</f>
        <v/>
      </c>
      <c r="D196" s="362">
        <f>ROUNDDOWN(IF(D191&gt;0,D191-D195,-D191+D195),2)</f>
        <v>0</v>
      </c>
      <c r="F196" s="362">
        <f>ROUNDDOWN(IF(F191&gt;0,F191-F195,-F191+F195),2)</f>
        <v>0</v>
      </c>
      <c r="H196" s="362">
        <f>ROUNDDOWN(IF(H191&gt;0,H191-H195,-H191+H195),2)</f>
        <v>0</v>
      </c>
    </row>
    <row r="197" spans="1:8" ht="25.15" customHeight="1" x14ac:dyDescent="0.2">
      <c r="A197" s="191" t="s">
        <v>260</v>
      </c>
      <c r="B197" s="192"/>
      <c r="C197" s="92"/>
      <c r="D197" s="369"/>
      <c r="F197" s="369"/>
      <c r="H197" s="369"/>
    </row>
    <row r="198" spans="1:8" ht="25.15" customHeight="1" x14ac:dyDescent="0.2">
      <c r="A198" s="211" t="s">
        <v>261</v>
      </c>
      <c r="B198" s="93"/>
      <c r="C198" s="92"/>
      <c r="D198" s="360"/>
      <c r="F198" s="360"/>
      <c r="H198" s="360"/>
    </row>
    <row r="199" spans="1:8" ht="25.15" customHeight="1" x14ac:dyDescent="0.2">
      <c r="A199" s="211" t="s">
        <v>262</v>
      </c>
      <c r="B199" s="101"/>
      <c r="C199" s="92"/>
      <c r="D199" s="365">
        <f>'Jälkilaskelma 2020'!D198</f>
        <v>0</v>
      </c>
      <c r="F199" s="365">
        <f>'Jälkilaskelma 2020'!F198</f>
        <v>0</v>
      </c>
      <c r="H199" s="365">
        <f>'Jälkilaskelma 2020'!H198</f>
        <v>0</v>
      </c>
    </row>
    <row r="200" spans="1:8" ht="25.15" customHeight="1" x14ac:dyDescent="0.2">
      <c r="A200" s="133" t="s">
        <v>263</v>
      </c>
      <c r="B200" s="95">
        <f>B198-B199</f>
        <v>0</v>
      </c>
      <c r="C200" s="92"/>
      <c r="D200" s="361">
        <f>D198-D199</f>
        <v>0</v>
      </c>
      <c r="F200" s="361">
        <f>F198-F199</f>
        <v>0</v>
      </c>
      <c r="H200" s="361">
        <f>H198-H199</f>
        <v>0</v>
      </c>
    </row>
    <row r="201" spans="1:8" ht="25.15" customHeight="1" x14ac:dyDescent="0.2">
      <c r="A201" s="212" t="s">
        <v>264</v>
      </c>
      <c r="B201" s="93">
        <f>B98</f>
        <v>0</v>
      </c>
      <c r="C201" s="92"/>
      <c r="D201" s="360">
        <f>D98</f>
        <v>0</v>
      </c>
      <c r="F201" s="360">
        <f>F98</f>
        <v>0</v>
      </c>
      <c r="H201" s="360">
        <f>H98</f>
        <v>0</v>
      </c>
    </row>
    <row r="202" spans="1:8" ht="25.15" customHeight="1" x14ac:dyDescent="0.2">
      <c r="A202" s="212" t="s">
        <v>265</v>
      </c>
      <c r="B202" s="93"/>
      <c r="C202" s="92"/>
      <c r="D202" s="360"/>
      <c r="F202" s="360"/>
      <c r="H202" s="360"/>
    </row>
    <row r="203" spans="1:8" ht="25.15" customHeight="1" x14ac:dyDescent="0.2">
      <c r="A203" s="212" t="s">
        <v>266</v>
      </c>
      <c r="B203" s="93"/>
      <c r="C203" s="92"/>
      <c r="D203" s="360"/>
      <c r="F203" s="360"/>
      <c r="H203" s="360"/>
    </row>
    <row r="204" spans="1:8" ht="25.15" customHeight="1" x14ac:dyDescent="0.2">
      <c r="A204" s="213" t="s">
        <v>245</v>
      </c>
      <c r="B204" s="106">
        <f>SUM(B201:B203)</f>
        <v>0</v>
      </c>
      <c r="C204" s="92"/>
      <c r="D204" s="370">
        <f>SUM(D201:D203)</f>
        <v>0</v>
      </c>
      <c r="F204" s="370">
        <f>SUM(F201:F203)</f>
        <v>0</v>
      </c>
      <c r="H204" s="370">
        <f>SUM(H201:H203)</f>
        <v>0</v>
      </c>
    </row>
    <row r="205" spans="1:8" ht="25.15" customHeight="1" x14ac:dyDescent="0.2">
      <c r="A205" s="135" t="s">
        <v>241</v>
      </c>
      <c r="B205" s="99">
        <f>ROUNDDOWN(IF(B200&gt;0,B200-B204,-B200-B204),2)</f>
        <v>0</v>
      </c>
      <c r="C205" s="104" t="str">
        <f>IF((B205)=0,"",IF((B205)&lt;&gt;0,"Opo:n muutokset on täsmättävä kahden tilikauden välillä tapahtuneeseen muutokseen!"))</f>
        <v/>
      </c>
      <c r="D205" s="364">
        <f>ROUNDDOWN(IF(D200&gt;0,D200-D204,-D200-D204),2)</f>
        <v>0</v>
      </c>
      <c r="F205" s="364">
        <f>ROUNDDOWN(IF(F200&gt;0,F200-F204,-F200-F204),2)</f>
        <v>0</v>
      </c>
      <c r="H205" s="364">
        <f>ROUNDDOWN(IF(H200&gt;0,H200-H204,-H200-H204),2)</f>
        <v>0</v>
      </c>
    </row>
    <row r="206" spans="1:8" ht="25.15" customHeight="1" x14ac:dyDescent="0.2">
      <c r="A206" s="189" t="s">
        <v>267</v>
      </c>
      <c r="B206" s="190"/>
      <c r="C206" s="92"/>
      <c r="D206" s="367"/>
      <c r="E206" s="107"/>
      <c r="F206" s="367"/>
      <c r="H206" s="367"/>
    </row>
    <row r="207" spans="1:8" ht="25.15" customHeight="1" x14ac:dyDescent="0.2">
      <c r="A207" s="210" t="s">
        <v>268</v>
      </c>
      <c r="B207" s="93"/>
      <c r="C207" s="92"/>
      <c r="D207" s="360"/>
      <c r="E207" s="107"/>
      <c r="F207" s="360"/>
      <c r="H207" s="360"/>
    </row>
    <row r="208" spans="1:8" ht="25.15" customHeight="1" x14ac:dyDescent="0.2">
      <c r="A208" s="210" t="s">
        <v>269</v>
      </c>
      <c r="B208" s="101">
        <f>'Jälkilaskelma 2020'!B207</f>
        <v>0</v>
      </c>
      <c r="C208" s="92"/>
      <c r="D208" s="365">
        <f>'Jälkilaskelma 2020'!D207</f>
        <v>0</v>
      </c>
      <c r="E208" s="107"/>
      <c r="F208" s="365">
        <f>'Jälkilaskelma 2020'!F207</f>
        <v>0</v>
      </c>
      <c r="H208" s="365">
        <f>'Jälkilaskelma 2020'!H207</f>
        <v>0</v>
      </c>
    </row>
    <row r="209" spans="1:8" ht="25.15" customHeight="1" x14ac:dyDescent="0.2">
      <c r="A209" s="214" t="s">
        <v>270</v>
      </c>
      <c r="B209" s="108">
        <f>B207-B208</f>
        <v>0</v>
      </c>
      <c r="C209" s="92"/>
      <c r="D209" s="371">
        <f>D207-D208</f>
        <v>0</v>
      </c>
      <c r="E209" s="107"/>
      <c r="F209" s="371">
        <f>F207-F208</f>
        <v>0</v>
      </c>
      <c r="H209" s="371">
        <f>H207-H208</f>
        <v>0</v>
      </c>
    </row>
    <row r="210" spans="1:8" ht="25.15" customHeight="1" x14ac:dyDescent="0.2">
      <c r="A210" s="210" t="s">
        <v>271</v>
      </c>
      <c r="B210" s="101"/>
      <c r="C210" s="92"/>
      <c r="D210" s="365"/>
      <c r="E210" s="107"/>
      <c r="F210" s="365"/>
      <c r="H210" s="365"/>
    </row>
    <row r="211" spans="1:8" ht="25.15" customHeight="1" x14ac:dyDescent="0.2">
      <c r="A211" s="210" t="s">
        <v>241</v>
      </c>
      <c r="B211" s="109">
        <f>ROUNDDOWN(IF(B209&gt;0,B209-B210,-B209-B210),2)</f>
        <v>0</v>
      </c>
      <c r="C211" s="92"/>
      <c r="D211" s="368">
        <f>ROUNDDOWN(IF(D209&gt;0,D209-D210,-D209-D210),2)</f>
        <v>0</v>
      </c>
      <c r="E211" s="107"/>
      <c r="F211" s="368">
        <f>ROUNDDOWN(IF(F209&gt;0,F209-F210,-F209-F210),2)</f>
        <v>0</v>
      </c>
      <c r="H211" s="368">
        <f>ROUNDDOWN(IF(H209&gt;0,H209-H210,-H209-H210),2)</f>
        <v>0</v>
      </c>
    </row>
    <row r="212" spans="1:8" ht="25.15" customHeight="1" x14ac:dyDescent="0.2">
      <c r="A212" s="189" t="s">
        <v>272</v>
      </c>
      <c r="B212" s="190"/>
      <c r="C212" s="92"/>
      <c r="E212" s="107"/>
    </row>
    <row r="213" spans="1:8" ht="25.15" customHeight="1" x14ac:dyDescent="0.2">
      <c r="A213" s="215" t="s">
        <v>273</v>
      </c>
      <c r="B213" s="110">
        <f>B61+B78+B93+B96+B121+B131+B137</f>
        <v>0</v>
      </c>
      <c r="C213" s="92"/>
      <c r="E213" s="107"/>
    </row>
    <row r="214" spans="1:8" ht="25.15" customHeight="1" x14ac:dyDescent="0.2">
      <c r="A214" s="215" t="s">
        <v>274</v>
      </c>
      <c r="B214" s="111">
        <f>B157</f>
        <v>0</v>
      </c>
      <c r="C214" s="92"/>
      <c r="E214" s="107"/>
    </row>
    <row r="215" spans="1:8" ht="25.15" customHeight="1" x14ac:dyDescent="0.2">
      <c r="A215" s="216" t="s">
        <v>241</v>
      </c>
      <c r="B215" s="105">
        <f>ROUNDDOWN(B213-B214,2)</f>
        <v>0</v>
      </c>
      <c r="C215" s="104" t="str">
        <f>IF((B215)=0,"",IF((B215)&lt;&gt;0,"Edellisten tilikausien jäämät on täsmättävä edellisen tilikauden taseen rahoitusasemaan!"))</f>
        <v/>
      </c>
      <c r="E215" s="107"/>
    </row>
    <row r="216" spans="1:8" ht="44.45" customHeight="1" x14ac:dyDescent="0.2">
      <c r="A216" s="56" t="s">
        <v>127</v>
      </c>
      <c r="E216" s="107"/>
    </row>
    <row r="217" spans="1:8" ht="85.9" customHeight="1" x14ac:dyDescent="0.2">
      <c r="A217" s="112"/>
      <c r="B217"/>
      <c r="C217" s="113"/>
      <c r="E217" s="107"/>
    </row>
    <row r="218" spans="1:8" ht="23.45" customHeight="1" x14ac:dyDescent="0.2">
      <c r="A218" s="45" t="s">
        <v>224</v>
      </c>
      <c r="E218" s="107"/>
    </row>
    <row r="219" spans="1:8" ht="54.6" customHeight="1" x14ac:dyDescent="0.2">
      <c r="A219" s="194" t="s">
        <v>225</v>
      </c>
      <c r="B219"/>
      <c r="C219" s="114"/>
      <c r="D219" s="80"/>
      <c r="E219" s="80"/>
    </row>
    <row r="220" spans="1:8" ht="43.15" customHeight="1" x14ac:dyDescent="0.2">
      <c r="A220" s="195" t="s">
        <v>226</v>
      </c>
      <c r="B220"/>
      <c r="C220" s="80"/>
      <c r="E220" s="107"/>
    </row>
    <row r="221" spans="1:8" ht="28.5" x14ac:dyDescent="0.2">
      <c r="A221" s="56" t="s">
        <v>227</v>
      </c>
    </row>
  </sheetData>
  <sheetProtection algorithmName="SHA-512" hashValue="m3o1sHBi5LrrXNMMAPIOZDEH3SGn5BvkhD0j3VhVA+iSeTqXfBa07XzSgs0g3gkn/asMq1rhaTXuOuTPbLIJVw==" saltValue="W0QapsO3QwZedfgZZ3BXsA==" spinCount="100000" sheet="1" objects="1" scenarios="1"/>
  <conditionalFormatting sqref="B3">
    <cfRule type="expression" dxfId="23" priority="4">
      <formula>B3=#REF!</formula>
    </cfRule>
  </conditionalFormatting>
  <conditionalFormatting sqref="D3">
    <cfRule type="expression" dxfId="22" priority="3">
      <formula>D3=#REF!</formula>
    </cfRule>
  </conditionalFormatting>
  <conditionalFormatting sqref="F3">
    <cfRule type="expression" dxfId="21" priority="2">
      <formula>F3=#REF!</formula>
    </cfRule>
  </conditionalFormatting>
  <conditionalFormatting sqref="H3">
    <cfRule type="expression" dxfId="20" priority="1">
      <formula>H3=#REF!</formula>
    </cfRule>
  </conditionalFormatting>
  <dataValidations count="30">
    <dataValidation allowBlank="1" showInputMessage="1" showErrorMessage="1" promptTitle="Ohje" prompt="Tässä voi tarkistaa esim. vuokravakuudet, jos ne ovat kirjattu kirjanpidossa pitkäaikaisiin velkoihin ja jälkilaskelmalla muihin rahoitukseen vaikuttaviin tapahtumiin.  " sqref="B207 D207 F207 H207" xr:uid="{439D7467-D25D-4690-9F42-800B20B0581F}"/>
    <dataValidation allowBlank="1" showInputMessage="1" showErrorMessage="1" promptTitle="Vuokravakuudet" prompt="Vuokravakuudet esitetään lyhyaikaisissa veloissa taseen rahoitusasemassa, jos ne ovat kirjattu kirjanpidossa lyh.aikaisiin velkoihin. Jos vuokravakuudet ovat kirjattu pitkäaikaisiin velkoihin, esitetään ne muissa rahoitukseen vaikuttavissa tapahtumissa. " sqref="B185" xr:uid="{4BF53351-5DC4-494C-807F-6EA9EB18131C}"/>
    <dataValidation allowBlank="1" showInputMessage="1" showErrorMessage="1" promptTitle="Ohje" prompt="Edellisen tilikauden jälkilaskelmasta &quot;omakust.vuokrauksen investointien rahoitusjäämä tilikauden lopussa&quot;. _x000a__x000a_" sqref="B96 D96 F96 H96" xr:uid="{968FCE39-0FBB-4B5E-A722-E893FAFDED1A}"/>
    <dataValidation allowBlank="1" showInputMessage="1" showErrorMessage="1" prompt="Täytä yhteisön tilikausi tähän ruutuun aloituspäivästä lopetuspäivään. Esim. 1.1.-31.12.2020." sqref="A9" xr:uid="{2090FA92-0CA6-4123-9AD0-D8461C8003A7}"/>
    <dataValidation operator="notBetween" showInputMessage="1" showErrorMessage="1" prompt="Lisää tilikauden pituus kuukausina." sqref="A11" xr:uid="{118889E3-4427-4EA8-ABD7-DF446430BE8E}"/>
    <dataValidation allowBlank="1" showInputMessage="1" showErrorMessage="1" prompt="Täytä huoneistoala- ja tilikauden pituus -solu. " sqref="E14:E15 E18 E64 E82 G18 I14:I15 G14:G15 I18" xr:uid="{9959C1F2-F988-47A7-ABB2-8B5DC37DDE51}"/>
    <dataValidation allowBlank="1" showInputMessage="1" showErrorMessage="1" prompt="Täytä huoneistoala- ja tilikauden pituus -solu." sqref="C14:C15 C18" xr:uid="{4D20C25F-9CEB-48A6-A125-7B1A5EFDFCB2}"/>
    <dataValidation allowBlank="1" showInputMessage="1" showErrorMessage="1" promptTitle="Muut vuokratuotot" prompt="Muista vähentää muihin kuluihin kohdistuneet vuokratuotot (esim. varautumisiin kerätyt), jos niitä ei ole eritelty kirjanpidossa. " sqref="D18 B18 F18 H18" xr:uid="{2E89BE9C-AF4C-4624-80B2-3B1C74736EA5}"/>
    <dataValidation allowBlank="1" showInputMessage="1" showErrorMessage="1" promptTitle="Kulujen kirjaus" prompt="Kulut syötetään +merkkisenä." sqref="D27 B27 F27 H27" xr:uid="{9947F214-E955-47FA-853E-AD3F011FD091}"/>
    <dataValidation allowBlank="1" showInputMessage="1" showErrorMessage="1" promptTitle="Korjaukset ja aktivoinnit" prompt="Korjaukset esitetään nettosummana +merkkisenä. Jos kuluja on aktivoitu taseeseen, esitetään aktivoidut kulut + merkkisenä alapuolella. (Korjauskulut+aktivoidut kulut = korjauksiin käytetyt rahavarat). Myynnit esitetään -merkkisenä." sqref="D40 B40 D87 B87 F40 F87 H40 H87" xr:uid="{509758F0-54C9-4A39-A871-6BE666DD006D}"/>
    <dataValidation allowBlank="1" showInputMessage="1" showErrorMessage="1" promptTitle="Vuokran tasaus" prompt="Kohdekohtaiset laskelmat: Summa kertoo, miten paljon kohde saa hyvitystä muilta kohteilta (-merkkinen) tai miten paljon kohde maksaa muiden kohteiden kuluja (+merkkinen). " sqref="H75 H90 H45 H58 F58 F75 F90 F45" xr:uid="{CE2A1CD3-F236-404E-843E-EAFD48629900}"/>
    <dataValidation allowBlank="1" showInputMessage="1" showErrorMessage="1" promptTitle="Lyhennykset" prompt="Esitetään ainoastaan omakustannusvuokran alaisten kohteiden lyhennykset" sqref="D69 B69 D52 B52 F69 F52 H69 H52" xr:uid="{F149503C-092D-4B40-9A21-0DA7E9A6DB8F}"/>
    <dataValidation allowBlank="1" showInputMessage="1" showErrorMessage="1" promptTitle="Varautumisten tuotot" prompt="Varautumisten tuottoina esitetään summa, joka on todellisuudessa kertynyt vuokrissa varautumisiin. _x000a__x000a_Varautumisiin kerättävät vuokrat on esitettävä myös vuokranmäärityslaskelmassa." sqref="D82 B82 F82 H82" xr:uid="{05C6E5C1-A9E7-49E7-A958-31EAD98A4500}"/>
    <dataValidation allowBlank="1" showInputMessage="1" showErrorMessage="1" promptTitle="Saadut avustukset" prompt="Summa sisältää investointeihin saadut avustukset." sqref="D97 B97 F97 H97" xr:uid="{362ADEBD-5929-417B-8D8A-CACCC4A4170E}"/>
    <dataValidation allowBlank="1" showInputMessage="1" showErrorMessage="1" promptTitle="Laskentaohje" prompt="Muun vuokraustoiminnan tilikauden pitkäaik.vieraspo + lyh.aik. vieras po - edell.tilikauden pitkäaik.vieraspo + lyh.aik. vieras po." sqref="D116 B116 F116 H116" xr:uid="{A5BB3E58-073F-4481-9990-FB1576E1FE99}"/>
    <dataValidation allowBlank="1" showInputMessage="1" showErrorMessage="1" promptTitle="Vuokravakuuksien esittäminen" prompt="Vuokravakuudet esitetään  lyhyt.aik.veloissa, jos kirjanpidossa kirjattu lyhytaikaisiin. Jos kirjanpidossa kirjattu pitkäaikaisiin, vakuudet esitetään muissa  rahoitukseen vaikuttavissa tapahtumissa. " sqref="B150 B155" xr:uid="{6C765F14-9322-4168-8B0D-036C65D97FE2}"/>
    <dataValidation allowBlank="1" showInputMessage="1" showErrorMessage="1" promptTitle="Pakollinen syöttötieto" prompt="Edellisen tilikauden taseen rahoitusasema on esitettävä laskelmassa. Summat otetaan edellisen tilikauden tilinpäätöksestä tai jälkilaskelmasta. " sqref="B154" xr:uid="{0840203E-5520-455A-A12E-335CD02574FE}"/>
    <dataValidation allowBlank="1" showInputMessage="1" showErrorMessage="1" promptTitle="Ohje" prompt="Syötä luvut! Tarkista myös että muutos näkyy jälkilaskelmalla muuna rahoitukseen vaikuttavana tapahtumana." sqref="B201:B203 D201:D203 F201:F203 H201:H203" xr:uid="{F3A3A364-8044-453E-B245-58720AA5D378}"/>
    <dataValidation allowBlank="1" showInputMessage="1" showErrorMessage="1" promptTitle="Laskukaava" prompt="Muuta laskukaava sen mukaan, onko taseeseen aktivoidut esitetty +merkkisenä vai -merkkisenä. Tässä kaavassa taseeseen aktivoidut on hoito- ja rahoituskuluissa sekä varautumisissa esitetty +merkkisenä. " sqref="B179 F179 D179 H179" xr:uid="{9C785617-A9F6-4C81-8B09-5C1C9298BBAB}"/>
    <dataValidation allowBlank="1" showInputMessage="1" showErrorMessage="1" promptTitle="Vuokran tasaus" prompt="Jos kuluja tasataan, ei yhteisö- ja tasausryhmätason laskelmassa esitetä vuokran tasaus -summaa, koska kulut ovat jaettu kaikille kohteille. " sqref="B45 D45 B58 D58 B75 D75 B90 D90" xr:uid="{48CF7344-402C-4EC6-9EAF-E9B15017FDFE}"/>
    <dataValidation allowBlank="1" showInputMessage="1" showErrorMessage="1" promptTitle="Ohje" prompt="OPO:n muutoksia voivat olla esim. osakepääoman muutokset, muutokset eri rahastoissa jne. Tarkista myös, ettei edell.tilikauden ja tilikauden tuloksesta ole suoraan vähennetty osinkoa. Myös osinko on huomioitava laskelmassa. " sqref="B198" xr:uid="{0D56C7A2-1723-4628-88DC-95306CCCDBD6}"/>
    <dataValidation allowBlank="1" showInputMessage="1" showErrorMessage="1" promptTitle="Ohje" prompt="Luvut otetaan suoraan tilinpäätöksestä. Huomaa lisätä kuluihin myös rahoituskulut. " sqref="B161" xr:uid="{FFB8B0A2-644C-4296-89DC-62B854274DF2}"/>
    <dataValidation allowBlank="1" showInputMessage="1" showErrorMessage="1" promptTitle="Ohje" prompt="Luvut syötetään suoraan tilinpäätöksestä. Huomaa lisätä tuottoihin myös rahoitustuotot. " sqref="B160" xr:uid="{FCF2025C-4748-4AB9-ADBB-E61FEF666DA8}"/>
    <dataValidation allowBlank="1" showInputMessage="1" showErrorMessage="1" promptTitle="Tarkistus" prompt="Tarkista tarvittaessa laskukaava. Suojauksen voi avata salasanalla &quot;ara&quot;. " sqref="H196 B196 D183 D196 F183 F196 H183 B183" xr:uid="{8E0EF3EE-D968-48E5-9AC4-6F37C2CF33C8}"/>
    <dataValidation allowBlank="1" showInputMessage="1" showErrorMessage="1" promptTitle="Pakollinen syöttötieto" prompt="Laskelmaan on syötettävä edellisen tilikauden jäämät. Ylijäämä esitetään +merkkisenä ja alijäämä -merkkisenä. " sqref="H61 B61 D61 F61" xr:uid="{1AEC4FA6-B45B-414A-8EAD-ECDCC7A5DF6C}"/>
    <dataValidation allowBlank="1" showInputMessage="1" showErrorMessage="1" prompt="Tasausryhmää koskevat tiedot täytetään vain, jos yhteisöllä on tasaus käytössä. Sarakkeen voi poistaa, mikäli sille ei ole tarvetta." sqref="D2" xr:uid="{B96B0BE6-04A6-45CD-AD58-987A1ECFC085}"/>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AF9881AF-442D-4B2F-9E54-B920CA9FB15D}"/>
    <dataValidation allowBlank="1" showInputMessage="1" showErrorMessage="1" promptTitle="Vuokravakuudet" prompt="Esitetään pelkästään lainat. Jos vuokravakuudet on kirjattu pitkäaikaisiin velkoihin, esitetään ne muissa rahoitukseen vaikuttavissa tapahtumissa. " sqref="D185 F185 H185" xr:uid="{7147B2FB-0A42-44C1-AC50-CD54B1E68BEB}"/>
    <dataValidation allowBlank="1" showInputMessage="1" showErrorMessage="1" promptTitle="Ohje" prompt="Luvut syötetään suoraan tuloslaskelmasta. Huomaa lisätä tuottoihin myös rahoitustuotot. " sqref="D160 F160 H160" xr:uid="{A6893505-BD40-4035-9937-1E93773705C4}"/>
    <dataValidation allowBlank="1" showInputMessage="1" showErrorMessage="1" promptTitle="Ohje" prompt="Luvut otetaan suoraan tuloslaskelmasta. Huomaa lisätä kuluihin myös rahoituskulut. " sqref="D161 F161 H161" xr:uid="{2EC1111C-16FF-4953-814F-E23B2F4E240B}"/>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ignoredErrors>
    <ignoredError sqref="B3"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465BC-4386-4B5E-B903-3A16C8A135DA}">
  <dimension ref="A1:J221"/>
  <sheetViews>
    <sheetView showGridLines="0" zoomScale="80" zoomScaleNormal="80" workbookViewId="0"/>
  </sheetViews>
  <sheetFormatPr defaultColWidth="8.69921875" defaultRowHeight="14.25" x14ac:dyDescent="0.2"/>
  <cols>
    <col min="1" max="1" width="55.59765625" style="56" customWidth="1"/>
    <col min="2" max="2" width="28.59765625" style="41" customWidth="1"/>
    <col min="3" max="3" width="9.5" style="41" customWidth="1"/>
    <col min="4" max="4" width="28.59765625" style="92" customWidth="1"/>
    <col min="5" max="5" width="9.5" style="40" customWidth="1"/>
    <col min="6" max="6" width="32.3984375" style="1" customWidth="1"/>
    <col min="7" max="7" width="8.69921875" style="6"/>
    <col min="8" max="8" width="32.3984375" style="6" customWidth="1"/>
    <col min="9" max="9" width="8.69921875" style="6"/>
    <col min="10" max="10" width="47.59765625" style="352" customWidth="1"/>
    <col min="11" max="16384" width="8.69921875" style="6"/>
  </cols>
  <sheetData>
    <row r="1" spans="1:10" s="5" customFormat="1" ht="98.45" customHeight="1" thickBot="1" x14ac:dyDescent="0.25">
      <c r="A1" s="186" t="s">
        <v>228</v>
      </c>
      <c r="B1" s="25"/>
      <c r="C1" s="26"/>
      <c r="D1" s="27"/>
      <c r="E1" s="28"/>
      <c r="F1" s="4"/>
      <c r="J1" s="381" t="s">
        <v>411</v>
      </c>
    </row>
    <row r="2" spans="1:10" s="229" customFormat="1" ht="65.45" customHeight="1" thickBot="1" x14ac:dyDescent="0.3">
      <c r="A2" s="240" t="s">
        <v>174</v>
      </c>
      <c r="B2" s="243" t="s">
        <v>179</v>
      </c>
      <c r="C2" s="244"/>
      <c r="D2" s="245" t="s">
        <v>180</v>
      </c>
      <c r="E2" s="246"/>
      <c r="F2" s="247" t="s">
        <v>346</v>
      </c>
      <c r="G2" s="246"/>
      <c r="H2" s="247" t="s">
        <v>346</v>
      </c>
      <c r="I2" s="246"/>
      <c r="J2" s="351"/>
    </row>
    <row r="3" spans="1:10" s="239" customFormat="1" ht="53.45" customHeight="1" thickTop="1" thickBot="1" x14ac:dyDescent="0.25">
      <c r="A3" s="29"/>
      <c r="B3" s="342" t="str">
        <f>IF('Jälkilaskelma 2021'!B3="","",'Jälkilaskelma 2021'!B3)</f>
        <v/>
      </c>
      <c r="C3" s="343"/>
      <c r="D3" s="342" t="str">
        <f>IF('Jälkilaskelma 2021'!D3="","",'Jälkilaskelma 2021'!D3)</f>
        <v/>
      </c>
      <c r="E3" s="343"/>
      <c r="F3" s="342" t="str">
        <f>IF('Jälkilaskelma 2021'!F3="","",'Jälkilaskelma 2021'!F3)</f>
        <v/>
      </c>
      <c r="G3" s="343"/>
      <c r="H3" s="342" t="str">
        <f>IF('Jälkilaskelma 2021'!H3="","",'Jälkilaskelma 2021'!H3)</f>
        <v/>
      </c>
      <c r="I3" s="343"/>
      <c r="J3" s="351"/>
    </row>
    <row r="4" spans="1:10" s="229" customFormat="1" ht="31.15" customHeight="1" thickTop="1" x14ac:dyDescent="0.2">
      <c r="A4" s="241" t="s">
        <v>178</v>
      </c>
      <c r="B4" s="260" t="s">
        <v>99</v>
      </c>
      <c r="C4" s="261"/>
      <c r="D4" s="262" t="s">
        <v>99</v>
      </c>
      <c r="E4" s="263"/>
      <c r="F4" s="264" t="s">
        <v>99</v>
      </c>
      <c r="G4" s="263"/>
      <c r="H4" s="264" t="s">
        <v>99</v>
      </c>
      <c r="I4" s="263"/>
      <c r="J4" s="351"/>
    </row>
    <row r="5" spans="1:10" s="229" customFormat="1" ht="33" customHeight="1" x14ac:dyDescent="0.2">
      <c r="A5" s="29"/>
      <c r="B5" s="248" t="s">
        <v>173</v>
      </c>
      <c r="C5" s="249"/>
      <c r="D5" s="253" t="s">
        <v>173</v>
      </c>
      <c r="E5" s="254"/>
      <c r="F5" s="258" t="s">
        <v>344</v>
      </c>
      <c r="G5" s="254"/>
      <c r="H5" s="258" t="s">
        <v>344</v>
      </c>
      <c r="I5" s="254"/>
      <c r="J5" s="351"/>
    </row>
    <row r="6" spans="1:10" s="229" customFormat="1" ht="32.65" customHeight="1" x14ac:dyDescent="0.2">
      <c r="A6" s="241" t="s">
        <v>177</v>
      </c>
      <c r="B6" s="22"/>
      <c r="C6" s="310"/>
      <c r="D6" s="230"/>
      <c r="E6" s="311"/>
      <c r="F6" s="9"/>
      <c r="G6" s="311"/>
      <c r="H6" s="9"/>
      <c r="I6" s="311"/>
      <c r="J6" s="351"/>
    </row>
    <row r="7" spans="1:10" s="229" customFormat="1" ht="31.9" customHeight="1" thickBot="1" x14ac:dyDescent="0.25">
      <c r="A7" s="30"/>
      <c r="B7" s="252" t="s">
        <v>181</v>
      </c>
      <c r="C7" s="250"/>
      <c r="D7" s="257" t="s">
        <v>181</v>
      </c>
      <c r="E7" s="255"/>
      <c r="F7" s="259" t="s">
        <v>181</v>
      </c>
      <c r="G7" s="255"/>
      <c r="H7" s="259" t="s">
        <v>181</v>
      </c>
      <c r="I7" s="255"/>
      <c r="J7" s="351"/>
    </row>
    <row r="8" spans="1:10" s="229" customFormat="1" ht="32.65" customHeight="1" thickBot="1" x14ac:dyDescent="0.25">
      <c r="A8" s="241" t="s">
        <v>175</v>
      </c>
      <c r="B8" s="23"/>
      <c r="C8" s="251"/>
      <c r="D8" s="20"/>
      <c r="E8" s="256"/>
      <c r="F8" s="231"/>
      <c r="G8" s="256"/>
      <c r="H8" s="231"/>
      <c r="I8" s="256"/>
      <c r="J8" s="351"/>
    </row>
    <row r="9" spans="1:10" s="229" customFormat="1" ht="31.5" customHeight="1" x14ac:dyDescent="0.2">
      <c r="A9" s="31"/>
      <c r="B9" s="202" t="s">
        <v>100</v>
      </c>
      <c r="C9" s="32"/>
      <c r="D9" s="203" t="s">
        <v>100</v>
      </c>
      <c r="E9" s="33"/>
      <c r="F9" s="232" t="s">
        <v>100</v>
      </c>
      <c r="G9" s="33"/>
      <c r="H9" s="232" t="s">
        <v>100</v>
      </c>
      <c r="I9" s="33"/>
      <c r="J9" s="351"/>
    </row>
    <row r="10" spans="1:10" s="229" customFormat="1" ht="33" customHeight="1" thickBot="1" x14ac:dyDescent="0.25">
      <c r="A10" s="242" t="s">
        <v>176</v>
      </c>
      <c r="B10" s="34" t="s">
        <v>173</v>
      </c>
      <c r="C10" s="233"/>
      <c r="D10" s="35" t="s">
        <v>173</v>
      </c>
      <c r="E10" s="234"/>
      <c r="F10" s="35" t="s">
        <v>173</v>
      </c>
      <c r="G10" s="234"/>
      <c r="H10" s="35" t="s">
        <v>173</v>
      </c>
      <c r="I10" s="234"/>
      <c r="J10" s="351"/>
    </row>
    <row r="11" spans="1:10" s="229" customFormat="1" ht="32.65" customHeight="1" thickBot="1" x14ac:dyDescent="0.25">
      <c r="A11" s="36" t="str">
        <f>IF('Jälkilaskelma 2021'!A11="","",'Jälkilaskelma 2021'!A11)</f>
        <v/>
      </c>
      <c r="B11" s="24"/>
      <c r="C11" s="37"/>
      <c r="D11" s="21"/>
      <c r="E11" s="38"/>
      <c r="F11" s="235"/>
      <c r="G11" s="38"/>
      <c r="H11" s="235"/>
      <c r="I11" s="38"/>
      <c r="J11" s="351"/>
    </row>
    <row r="12" spans="1:10" s="7" customFormat="1" ht="85.9" customHeight="1" x14ac:dyDescent="0.2">
      <c r="A12" s="193" t="s">
        <v>277</v>
      </c>
      <c r="B12"/>
      <c r="C12" s="39"/>
      <c r="D12" s="39"/>
      <c r="E12" s="40"/>
      <c r="F12" s="3"/>
      <c r="J12" s="349"/>
    </row>
    <row r="13" spans="1:10" s="7" customFormat="1" ht="80.45" customHeight="1" thickBot="1" x14ac:dyDescent="0.3">
      <c r="A13" s="205" t="s">
        <v>84</v>
      </c>
      <c r="B13" s="238" t="str">
        <f>IF(B3="","",(B3))</f>
        <v/>
      </c>
      <c r="C13" s="204" t="s">
        <v>276</v>
      </c>
      <c r="D13" s="238" t="str">
        <f>IF(D3="","",(D3))</f>
        <v/>
      </c>
      <c r="E13" s="204" t="s">
        <v>276</v>
      </c>
      <c r="F13" s="238" t="str">
        <f>IF(F3="","",(F3))</f>
        <v/>
      </c>
      <c r="G13" s="204" t="s">
        <v>276</v>
      </c>
      <c r="H13" s="238" t="str">
        <f>IF(H3="","",(H3))</f>
        <v/>
      </c>
      <c r="I13" s="204" t="s">
        <v>276</v>
      </c>
      <c r="J13" s="349"/>
    </row>
    <row r="14" spans="1:10" s="10" customFormat="1" ht="33" customHeight="1" thickTop="1" x14ac:dyDescent="0.2">
      <c r="A14" s="141" t="s">
        <v>186</v>
      </c>
      <c r="B14" s="53"/>
      <c r="C14" s="43" t="str">
        <f>IF(B14="","",IF(B14=0,"",(B14/B$6/$A$11)))</f>
        <v/>
      </c>
      <c r="D14" s="53"/>
      <c r="E14" s="44" t="str">
        <f>IF(D14="","",IF(D14=0,"",(D14/D$6/$A$11)))</f>
        <v/>
      </c>
      <c r="F14" s="53"/>
      <c r="G14" s="44" t="str">
        <f>IF(F14="","",IF(F14=0,"",(F14/F$6/$A$11)))</f>
        <v/>
      </c>
      <c r="H14" s="53"/>
      <c r="I14" s="44" t="str">
        <f>IF(H14="","",IF(H14=0,"",(H14/H$6/$A$11)))</f>
        <v/>
      </c>
      <c r="J14" s="352"/>
    </row>
    <row r="15" spans="1:10" s="10" customFormat="1" ht="38.450000000000003" customHeight="1" x14ac:dyDescent="0.2">
      <c r="A15" s="420" t="s">
        <v>187</v>
      </c>
      <c r="B15" s="44">
        <f>B18+B19+B64+B82</f>
        <v>0</v>
      </c>
      <c r="C15" s="43" t="str">
        <f>IF(B15="","",IF(B15=0,"",(B15/B$6/$A$11)))</f>
        <v/>
      </c>
      <c r="D15" s="44">
        <f>D18+D19+D64+D82</f>
        <v>0</v>
      </c>
      <c r="E15" s="44" t="str">
        <f>IF(D15="","",IF(D15=0,"",(D15/D$6/$A$11)))</f>
        <v/>
      </c>
      <c r="F15" s="44">
        <f>F18+F19+F64+F82</f>
        <v>0</v>
      </c>
      <c r="G15" s="44" t="str">
        <f>IF(F15="","",IF(F15=0,"",(F15/F$6/$A$11)))</f>
        <v/>
      </c>
      <c r="H15" s="44">
        <f>H18+H19+H64+H82</f>
        <v>0</v>
      </c>
      <c r="I15" s="44" t="str">
        <f>IF(H15="","",IF(H15=0,"",(H15/H$6/$A$11)))</f>
        <v/>
      </c>
      <c r="J15" s="352"/>
    </row>
    <row r="16" spans="1:10" s="10" customFormat="1" ht="25.15" customHeight="1" x14ac:dyDescent="0.2">
      <c r="A16" s="142" t="s">
        <v>188</v>
      </c>
      <c r="B16" s="46" t="e">
        <f>B15/B14</f>
        <v>#DIV/0!</v>
      </c>
      <c r="C16" s="47"/>
      <c r="D16" s="46" t="e">
        <f>D15/D14</f>
        <v>#DIV/0!</v>
      </c>
      <c r="E16" s="47"/>
      <c r="F16" s="46" t="e">
        <f>F15/F14</f>
        <v>#DIV/0!</v>
      </c>
      <c r="G16" s="47"/>
      <c r="H16" s="46" t="e">
        <f>H15/H14</f>
        <v>#DIV/0!</v>
      </c>
      <c r="I16" s="47"/>
      <c r="J16" s="352"/>
    </row>
    <row r="17" spans="1:10" s="10" customFormat="1" ht="45.6" customHeight="1" thickBot="1" x14ac:dyDescent="0.3">
      <c r="A17" s="146" t="s">
        <v>413</v>
      </c>
      <c r="B17" s="48"/>
      <c r="C17" s="48"/>
      <c r="D17" s="48"/>
      <c r="E17" s="48"/>
      <c r="F17" s="48"/>
      <c r="G17" s="48"/>
      <c r="H17" s="48"/>
      <c r="I17" s="48"/>
      <c r="J17" s="353"/>
    </row>
    <row r="18" spans="1:10" s="10" customFormat="1" ht="25.15" customHeight="1" thickTop="1" x14ac:dyDescent="0.2">
      <c r="A18" s="276" t="s">
        <v>129</v>
      </c>
      <c r="B18" s="50"/>
      <c r="C18" s="43" t="str">
        <f>IF(B18="","",IF(B18=0,"",(B18/B$6/$A$11)))</f>
        <v/>
      </c>
      <c r="D18" s="50"/>
      <c r="E18" s="44" t="str">
        <f>IF(D18="","",IF(D18=0,"",(D18/D$6/$A$11)))</f>
        <v/>
      </c>
      <c r="F18" s="50"/>
      <c r="G18" s="44" t="str">
        <f>IF(F18="","",IF(F18=0,"",(F18/F$6/$A$11)))</f>
        <v/>
      </c>
      <c r="H18" s="50"/>
      <c r="I18" s="44" t="str">
        <f>IF(H18="","",IF(H18=0,"",(H18/H$6/$A$11)))</f>
        <v/>
      </c>
      <c r="J18" s="352"/>
    </row>
    <row r="19" spans="1:10" s="10" customFormat="1" ht="25.15" customHeight="1" x14ac:dyDescent="0.2">
      <c r="A19" s="208" t="s">
        <v>21</v>
      </c>
      <c r="B19" s="53"/>
      <c r="C19" s="54" t="str">
        <f>IF(B19="","",IF(B19=0,"",(B19/B$6/$A$11)))</f>
        <v/>
      </c>
      <c r="D19" s="53"/>
      <c r="E19" s="54" t="str">
        <f>IF(D19="","",IF(D19=0,"",(D19/D$6/$A$11)))</f>
        <v/>
      </c>
      <c r="F19" s="53"/>
      <c r="G19" s="54" t="str">
        <f>IF(F19="","",IF(F19=0,"",(F19/F$6/$A$11)))</f>
        <v/>
      </c>
      <c r="H19" s="53"/>
      <c r="I19" s="54" t="str">
        <f>IF(H19="","",IF(H19=0,"",(H19/H$6/$A$11)))</f>
        <v/>
      </c>
      <c r="J19" s="352"/>
    </row>
    <row r="20" spans="1:10" s="10" customFormat="1" ht="25.15" customHeight="1" x14ac:dyDescent="0.2">
      <c r="A20" s="208" t="s">
        <v>13</v>
      </c>
      <c r="B20" s="53"/>
      <c r="C20" s="54" t="str">
        <f>IF(B20="","",IF(B20=0,"",(B20/B$6/$A$11)))</f>
        <v/>
      </c>
      <c r="D20" s="53"/>
      <c r="E20" s="54" t="str">
        <f>IF(D20="","",IF(D20=0,"",(D20/D$6/$A$11)))</f>
        <v/>
      </c>
      <c r="F20" s="53"/>
      <c r="G20" s="54" t="str">
        <f>IF(F20="","",IF(F20=0,"",(F20/F$6/$A$11)))</f>
        <v/>
      </c>
      <c r="H20" s="53"/>
      <c r="I20" s="54" t="str">
        <f>IF(H20="","",IF(H20=0,"",(H20/H$6/$A$11)))</f>
        <v/>
      </c>
      <c r="J20" s="352"/>
    </row>
    <row r="21" spans="1:10" s="10" customFormat="1" ht="25.15" customHeight="1" x14ac:dyDescent="0.2">
      <c r="A21" s="208" t="s">
        <v>0</v>
      </c>
      <c r="B21" s="55"/>
      <c r="C21" s="44" t="str">
        <f>IF(B21="","",IF(B21=0,"",(B21/B$6/$A$11)))</f>
        <v/>
      </c>
      <c r="D21" s="55"/>
      <c r="E21" s="54" t="str">
        <f>IF(D21="","",IF(D21=0,"",(D21/D$6/$A$11)))</f>
        <v/>
      </c>
      <c r="F21" s="55"/>
      <c r="G21" s="54" t="str">
        <f>IF(F21="","",IF(F21=0,"",(F21/F$6/$A$11)))</f>
        <v/>
      </c>
      <c r="H21" s="55"/>
      <c r="I21" s="54" t="str">
        <f>IF(H21="","",IF(H21=0,"",(H21/H$6/$A$11)))</f>
        <v/>
      </c>
      <c r="J21" s="352"/>
    </row>
    <row r="22" spans="1:10" ht="27.6" customHeight="1" x14ac:dyDescent="0.2">
      <c r="A22" s="382" t="s">
        <v>189</v>
      </c>
      <c r="B22" s="57"/>
      <c r="C22" s="58"/>
      <c r="D22" s="57"/>
      <c r="E22" s="59"/>
      <c r="F22" s="57"/>
      <c r="G22" s="59"/>
      <c r="H22" s="57"/>
      <c r="I22" s="59"/>
      <c r="J22" s="354"/>
    </row>
    <row r="23" spans="1:10" s="10" customFormat="1" ht="25.15" customHeight="1" x14ac:dyDescent="0.2">
      <c r="A23" s="208" t="s">
        <v>32</v>
      </c>
      <c r="B23" s="53"/>
      <c r="C23" s="54" t="str">
        <f>IF(B23="","",IF(B23=0,"",(B23/B$6/$A$11)))</f>
        <v/>
      </c>
      <c r="D23" s="53"/>
      <c r="E23" s="54" t="str">
        <f>IF(D23="","",IF(D23=0,"",(D23/D$6/$A$11)))</f>
        <v/>
      </c>
      <c r="F23" s="53"/>
      <c r="G23" s="54" t="str">
        <f>IF(F23="","",IF(F23=0,"",(F23/F$6/$A$11)))</f>
        <v/>
      </c>
      <c r="H23" s="53"/>
      <c r="I23" s="54" t="str">
        <f>IF(H23="","",IF(H23=0,"",(H23/H$6/$A$11)))</f>
        <v/>
      </c>
      <c r="J23" s="353"/>
    </row>
    <row r="24" spans="1:10" s="10" customFormat="1" ht="25.15" customHeight="1" x14ac:dyDescent="0.2">
      <c r="A24" s="155" t="s">
        <v>11</v>
      </c>
      <c r="B24" s="50"/>
      <c r="C24" s="54" t="str">
        <f>IF(B24="","",IF(B24=0,"",(B24/B$6/$A$11)))</f>
        <v/>
      </c>
      <c r="D24" s="50"/>
      <c r="E24" s="54" t="str">
        <f>IF(D24="","",IF(D24=0,"",(D24/D$6/$A$11)))</f>
        <v/>
      </c>
      <c r="F24" s="50"/>
      <c r="G24" s="54" t="str">
        <f>IF(F24="","",IF(F24=0,"",(F24/F$6/$A$11)))</f>
        <v/>
      </c>
      <c r="H24" s="50"/>
      <c r="I24" s="54" t="str">
        <f>IF(H24="","",IF(H24=0,"",(H24/H$6/$A$11)))</f>
        <v/>
      </c>
      <c r="J24" s="354"/>
    </row>
    <row r="25" spans="1:10" s="10" customFormat="1" ht="25.15" customHeight="1" x14ac:dyDescent="0.2">
      <c r="A25" s="389" t="s">
        <v>117</v>
      </c>
      <c r="B25" s="62">
        <f>SUM(B18:B24)</f>
        <v>0</v>
      </c>
      <c r="C25" s="44" t="str">
        <f>IF(B25="","",IF(B25=0,"",(B25/B$6/$A$11)))</f>
        <v/>
      </c>
      <c r="D25" s="62">
        <f>SUM(D18:D24)</f>
        <v>0</v>
      </c>
      <c r="E25" s="44" t="str">
        <f>IF(D25="","",IF(D25=0,"",(D25/D$6/$A$11)))</f>
        <v/>
      </c>
      <c r="F25" s="62">
        <f>SUM(F18:F24)</f>
        <v>0</v>
      </c>
      <c r="G25" s="44" t="str">
        <f>IF(F25="","",IF(F25=0,"",(F25/F$6/$A$11)))</f>
        <v/>
      </c>
      <c r="H25" s="62">
        <f>SUM(H18:H24)</f>
        <v>0</v>
      </c>
      <c r="I25" s="44" t="str">
        <f>IF(H25="","",IF(H25=0,"",(H25/H$6/$A$11)))</f>
        <v/>
      </c>
      <c r="J25" s="352"/>
    </row>
    <row r="26" spans="1:10" s="10" customFormat="1" ht="25.15" customHeight="1" x14ac:dyDescent="0.2">
      <c r="A26" s="386" t="s">
        <v>14</v>
      </c>
      <c r="B26" s="41"/>
      <c r="C26" s="64"/>
      <c r="D26" s="41"/>
      <c r="E26" s="64"/>
      <c r="F26" s="41"/>
      <c r="G26" s="64"/>
      <c r="H26" s="41"/>
      <c r="I26" s="64"/>
      <c r="J26" s="352"/>
    </row>
    <row r="27" spans="1:10" s="10" customFormat="1" ht="25.15" customHeight="1" x14ac:dyDescent="0.2">
      <c r="A27" s="208" t="s">
        <v>190</v>
      </c>
      <c r="B27" s="53"/>
      <c r="C27" s="54" t="str">
        <f t="shared" ref="C27:C46" si="0">IF(B27="","",IF(B27=0,"",(B27/B$6/$A$11)))</f>
        <v/>
      </c>
      <c r="D27" s="53"/>
      <c r="E27" s="54" t="str">
        <f t="shared" ref="E27:E46" si="1">IF(D27="","",IF(D27=0,"",(D27/D$6/$A$11)))</f>
        <v/>
      </c>
      <c r="F27" s="53"/>
      <c r="G27" s="54" t="str">
        <f t="shared" ref="G27:G46" si="2">IF(F27="","",IF(F27=0,"",(F27/F$6/$A$11)))</f>
        <v/>
      </c>
      <c r="H27" s="53"/>
      <c r="I27" s="54" t="str">
        <f t="shared" ref="I27:I46" si="3">IF(H27="","",IF(H27=0,"",(H27/H$6/$A$11)))</f>
        <v/>
      </c>
      <c r="J27" s="352"/>
    </row>
    <row r="28" spans="1:10" s="10" customFormat="1" ht="25.15" customHeight="1" x14ac:dyDescent="0.2">
      <c r="A28" s="208" t="s">
        <v>18</v>
      </c>
      <c r="B28" s="53"/>
      <c r="C28" s="54" t="str">
        <f t="shared" si="0"/>
        <v/>
      </c>
      <c r="D28" s="53"/>
      <c r="E28" s="54" t="str">
        <f t="shared" si="1"/>
        <v/>
      </c>
      <c r="F28" s="53"/>
      <c r="G28" s="54" t="str">
        <f t="shared" si="2"/>
        <v/>
      </c>
      <c r="H28" s="53"/>
      <c r="I28" s="54" t="str">
        <f t="shared" si="3"/>
        <v/>
      </c>
      <c r="J28" s="352"/>
    </row>
    <row r="29" spans="1:10" s="10" customFormat="1" ht="25.15" customHeight="1" x14ac:dyDescent="0.2">
      <c r="A29" s="208" t="s">
        <v>1</v>
      </c>
      <c r="B29" s="53"/>
      <c r="C29" s="54" t="str">
        <f t="shared" si="0"/>
        <v/>
      </c>
      <c r="D29" s="53"/>
      <c r="E29" s="54" t="str">
        <f t="shared" si="1"/>
        <v/>
      </c>
      <c r="F29" s="53"/>
      <c r="G29" s="54" t="str">
        <f t="shared" si="2"/>
        <v/>
      </c>
      <c r="H29" s="53"/>
      <c r="I29" s="54" t="str">
        <f t="shared" si="3"/>
        <v/>
      </c>
      <c r="J29" s="352"/>
    </row>
    <row r="30" spans="1:10" s="10" customFormat="1" ht="25.15" customHeight="1" x14ac:dyDescent="0.2">
      <c r="A30" s="208" t="s">
        <v>2</v>
      </c>
      <c r="B30" s="53"/>
      <c r="C30" s="54" t="str">
        <f t="shared" si="0"/>
        <v/>
      </c>
      <c r="D30" s="53"/>
      <c r="E30" s="54" t="str">
        <f t="shared" si="1"/>
        <v/>
      </c>
      <c r="F30" s="53"/>
      <c r="G30" s="54" t="str">
        <f t="shared" si="2"/>
        <v/>
      </c>
      <c r="H30" s="53"/>
      <c r="I30" s="54" t="str">
        <f t="shared" si="3"/>
        <v/>
      </c>
      <c r="J30" s="352"/>
    </row>
    <row r="31" spans="1:10" s="10" customFormat="1" ht="25.15" customHeight="1" x14ac:dyDescent="0.2">
      <c r="A31" s="208" t="s">
        <v>3</v>
      </c>
      <c r="B31" s="53"/>
      <c r="C31" s="54" t="str">
        <f t="shared" si="0"/>
        <v/>
      </c>
      <c r="D31" s="53"/>
      <c r="E31" s="54" t="str">
        <f t="shared" si="1"/>
        <v/>
      </c>
      <c r="F31" s="53"/>
      <c r="G31" s="54" t="str">
        <f t="shared" si="2"/>
        <v/>
      </c>
      <c r="H31" s="53"/>
      <c r="I31" s="54" t="str">
        <f t="shared" si="3"/>
        <v/>
      </c>
      <c r="J31" s="352"/>
    </row>
    <row r="32" spans="1:10" s="10" customFormat="1" ht="25.15" customHeight="1" x14ac:dyDescent="0.2">
      <c r="A32" s="208" t="s">
        <v>4</v>
      </c>
      <c r="B32" s="53"/>
      <c r="C32" s="54" t="str">
        <f t="shared" si="0"/>
        <v/>
      </c>
      <c r="D32" s="53"/>
      <c r="E32" s="54" t="str">
        <f t="shared" si="1"/>
        <v/>
      </c>
      <c r="F32" s="53"/>
      <c r="G32" s="54" t="str">
        <f t="shared" si="2"/>
        <v/>
      </c>
      <c r="H32" s="53"/>
      <c r="I32" s="54" t="str">
        <f t="shared" si="3"/>
        <v/>
      </c>
      <c r="J32" s="352"/>
    </row>
    <row r="33" spans="1:10" s="10" customFormat="1" ht="25.15" customHeight="1" x14ac:dyDescent="0.2">
      <c r="A33" s="208" t="s">
        <v>5</v>
      </c>
      <c r="B33" s="53"/>
      <c r="C33" s="54" t="str">
        <f t="shared" si="0"/>
        <v/>
      </c>
      <c r="D33" s="53"/>
      <c r="E33" s="54" t="str">
        <f t="shared" si="1"/>
        <v/>
      </c>
      <c r="F33" s="53"/>
      <c r="G33" s="54" t="str">
        <f t="shared" si="2"/>
        <v/>
      </c>
      <c r="H33" s="53"/>
      <c r="I33" s="54" t="str">
        <f t="shared" si="3"/>
        <v/>
      </c>
      <c r="J33" s="352"/>
    </row>
    <row r="34" spans="1:10" s="10" customFormat="1" ht="25.15" customHeight="1" x14ac:dyDescent="0.2">
      <c r="A34" s="208" t="s">
        <v>6</v>
      </c>
      <c r="B34" s="53"/>
      <c r="C34" s="54" t="str">
        <f t="shared" si="0"/>
        <v/>
      </c>
      <c r="D34" s="53"/>
      <c r="E34" s="54" t="str">
        <f t="shared" si="1"/>
        <v/>
      </c>
      <c r="F34" s="53"/>
      <c r="G34" s="54" t="str">
        <f t="shared" si="2"/>
        <v/>
      </c>
      <c r="H34" s="53"/>
      <c r="I34" s="54" t="str">
        <f t="shared" si="3"/>
        <v/>
      </c>
      <c r="J34" s="352"/>
    </row>
    <row r="35" spans="1:10" s="10" customFormat="1" ht="25.15" customHeight="1" x14ac:dyDescent="0.2">
      <c r="A35" s="208" t="s">
        <v>7</v>
      </c>
      <c r="B35" s="53"/>
      <c r="C35" s="54" t="str">
        <f t="shared" si="0"/>
        <v/>
      </c>
      <c r="D35" s="53"/>
      <c r="E35" s="54" t="str">
        <f t="shared" si="1"/>
        <v/>
      </c>
      <c r="F35" s="53"/>
      <c r="G35" s="54" t="str">
        <f t="shared" si="2"/>
        <v/>
      </c>
      <c r="H35" s="53"/>
      <c r="I35" s="54" t="str">
        <f t="shared" si="3"/>
        <v/>
      </c>
      <c r="J35" s="352"/>
    </row>
    <row r="36" spans="1:10" s="10" customFormat="1" ht="25.15" customHeight="1" x14ac:dyDescent="0.2">
      <c r="A36" s="208" t="s">
        <v>8</v>
      </c>
      <c r="B36" s="53"/>
      <c r="C36" s="54" t="str">
        <f t="shared" si="0"/>
        <v/>
      </c>
      <c r="D36" s="53"/>
      <c r="E36" s="54" t="str">
        <f t="shared" si="1"/>
        <v/>
      </c>
      <c r="F36" s="53"/>
      <c r="G36" s="54" t="str">
        <f t="shared" si="2"/>
        <v/>
      </c>
      <c r="H36" s="53"/>
      <c r="I36" s="54" t="str">
        <f t="shared" si="3"/>
        <v/>
      </c>
      <c r="J36" s="352"/>
    </row>
    <row r="37" spans="1:10" s="10" customFormat="1" ht="25.15" customHeight="1" x14ac:dyDescent="0.2">
      <c r="A37" s="208" t="s">
        <v>9</v>
      </c>
      <c r="B37" s="53"/>
      <c r="C37" s="54" t="str">
        <f t="shared" si="0"/>
        <v/>
      </c>
      <c r="D37" s="53"/>
      <c r="E37" s="54" t="str">
        <f t="shared" si="1"/>
        <v/>
      </c>
      <c r="F37" s="53"/>
      <c r="G37" s="54" t="str">
        <f t="shared" si="2"/>
        <v/>
      </c>
      <c r="H37" s="53"/>
      <c r="I37" s="54" t="str">
        <f t="shared" si="3"/>
        <v/>
      </c>
      <c r="J37" s="352"/>
    </row>
    <row r="38" spans="1:10" s="10" customFormat="1" ht="25.15" customHeight="1" x14ac:dyDescent="0.2">
      <c r="A38" s="208" t="s">
        <v>28</v>
      </c>
      <c r="B38" s="53"/>
      <c r="C38" s="54" t="str">
        <f t="shared" si="0"/>
        <v/>
      </c>
      <c r="D38" s="53"/>
      <c r="E38" s="54" t="str">
        <f t="shared" si="1"/>
        <v/>
      </c>
      <c r="F38" s="53"/>
      <c r="G38" s="54" t="str">
        <f t="shared" si="2"/>
        <v/>
      </c>
      <c r="H38" s="53"/>
      <c r="I38" s="54" t="str">
        <f t="shared" si="3"/>
        <v/>
      </c>
      <c r="J38" s="352"/>
    </row>
    <row r="39" spans="1:10" s="10" customFormat="1" ht="25.15" customHeight="1" x14ac:dyDescent="0.2">
      <c r="A39" s="208" t="s">
        <v>10</v>
      </c>
      <c r="B39" s="53"/>
      <c r="C39" s="54" t="str">
        <f t="shared" si="0"/>
        <v/>
      </c>
      <c r="D39" s="53"/>
      <c r="E39" s="54" t="str">
        <f t="shared" si="1"/>
        <v/>
      </c>
      <c r="F39" s="53"/>
      <c r="G39" s="54" t="str">
        <f t="shared" si="2"/>
        <v/>
      </c>
      <c r="H39" s="53"/>
      <c r="I39" s="54" t="str">
        <f t="shared" si="3"/>
        <v/>
      </c>
      <c r="J39" s="352"/>
    </row>
    <row r="40" spans="1:10" s="10" customFormat="1" ht="25.15" customHeight="1" x14ac:dyDescent="0.2">
      <c r="A40" s="208" t="s">
        <v>19</v>
      </c>
      <c r="B40" s="53"/>
      <c r="C40" s="54" t="str">
        <f t="shared" si="0"/>
        <v/>
      </c>
      <c r="D40" s="53"/>
      <c r="E40" s="54" t="str">
        <f t="shared" si="1"/>
        <v/>
      </c>
      <c r="F40" s="53"/>
      <c r="G40" s="54" t="str">
        <f t="shared" si="2"/>
        <v/>
      </c>
      <c r="H40" s="53"/>
      <c r="I40" s="54" t="str">
        <f t="shared" si="3"/>
        <v/>
      </c>
      <c r="J40" s="352"/>
    </row>
    <row r="41" spans="1:10" s="10" customFormat="1" ht="25.15" customHeight="1" x14ac:dyDescent="0.2">
      <c r="A41" s="208" t="s">
        <v>191</v>
      </c>
      <c r="B41" s="53"/>
      <c r="C41" s="54" t="str">
        <f t="shared" si="0"/>
        <v/>
      </c>
      <c r="D41" s="53"/>
      <c r="E41" s="54" t="str">
        <f t="shared" si="1"/>
        <v/>
      </c>
      <c r="F41" s="53"/>
      <c r="G41" s="54" t="str">
        <f t="shared" si="2"/>
        <v/>
      </c>
      <c r="H41" s="53"/>
      <c r="I41" s="54" t="str">
        <f t="shared" si="3"/>
        <v/>
      </c>
      <c r="J41" s="352"/>
    </row>
    <row r="42" spans="1:10" s="10" customFormat="1" ht="30.6" customHeight="1" x14ac:dyDescent="0.2">
      <c r="A42" s="208" t="s">
        <v>26</v>
      </c>
      <c r="B42" s="53"/>
      <c r="C42" s="54" t="str">
        <f t="shared" si="0"/>
        <v/>
      </c>
      <c r="D42" s="53"/>
      <c r="E42" s="54" t="str">
        <f t="shared" si="1"/>
        <v/>
      </c>
      <c r="F42" s="53"/>
      <c r="G42" s="54" t="str">
        <f t="shared" si="2"/>
        <v/>
      </c>
      <c r="H42" s="53"/>
      <c r="I42" s="54" t="str">
        <f t="shared" si="3"/>
        <v/>
      </c>
      <c r="J42" s="352"/>
    </row>
    <row r="43" spans="1:10" s="12" customFormat="1" ht="25.15" customHeight="1" x14ac:dyDescent="0.2">
      <c r="A43" s="208" t="s">
        <v>33</v>
      </c>
      <c r="B43" s="53"/>
      <c r="C43" s="54" t="str">
        <f t="shared" si="0"/>
        <v/>
      </c>
      <c r="D43" s="53"/>
      <c r="E43" s="54" t="str">
        <f t="shared" si="1"/>
        <v/>
      </c>
      <c r="F43" s="53"/>
      <c r="G43" s="54" t="str">
        <f t="shared" si="2"/>
        <v/>
      </c>
      <c r="H43" s="53"/>
      <c r="I43" s="54" t="str">
        <f t="shared" si="3"/>
        <v/>
      </c>
      <c r="J43" s="355"/>
    </row>
    <row r="44" spans="1:10" ht="29.45" customHeight="1" x14ac:dyDescent="0.2">
      <c r="A44" s="278" t="s">
        <v>12</v>
      </c>
      <c r="B44" s="53"/>
      <c r="C44" s="54" t="str">
        <f t="shared" si="0"/>
        <v/>
      </c>
      <c r="D44" s="55"/>
      <c r="E44" s="54" t="str">
        <f t="shared" si="1"/>
        <v/>
      </c>
      <c r="F44" s="55"/>
      <c r="G44" s="54" t="str">
        <f t="shared" si="2"/>
        <v/>
      </c>
      <c r="H44" s="55"/>
      <c r="I44" s="54" t="str">
        <f t="shared" si="3"/>
        <v/>
      </c>
    </row>
    <row r="45" spans="1:10" s="10" customFormat="1" ht="21.6" customHeight="1" x14ac:dyDescent="0.2">
      <c r="A45" s="282"/>
      <c r="B45" s="79"/>
      <c r="C45" s="44" t="str">
        <f t="shared" si="0"/>
        <v/>
      </c>
      <c r="D45" s="79"/>
      <c r="E45" s="44" t="str">
        <f t="shared" si="1"/>
        <v/>
      </c>
      <c r="F45" s="79"/>
      <c r="G45" s="44" t="str">
        <f t="shared" si="2"/>
        <v/>
      </c>
      <c r="H45" s="79"/>
      <c r="I45" s="44" t="str">
        <f t="shared" si="3"/>
        <v/>
      </c>
      <c r="J45" s="352"/>
    </row>
    <row r="46" spans="1:10" s="10" customFormat="1" ht="25.15" customHeight="1" x14ac:dyDescent="0.2">
      <c r="A46" s="390" t="s">
        <v>119</v>
      </c>
      <c r="B46" s="281">
        <f>SUM(B27:B45)</f>
        <v>0</v>
      </c>
      <c r="C46" s="51" t="str">
        <f t="shared" si="0"/>
        <v/>
      </c>
      <c r="D46" s="281">
        <f>SUM(D27:D45)</f>
        <v>0</v>
      </c>
      <c r="E46" s="51" t="str">
        <f t="shared" si="1"/>
        <v/>
      </c>
      <c r="F46" s="281">
        <f>SUM(F27:F45)</f>
        <v>0</v>
      </c>
      <c r="G46" s="51" t="str">
        <f t="shared" si="2"/>
        <v/>
      </c>
      <c r="H46" s="281">
        <f>SUM(H27:H45)</f>
        <v>0</v>
      </c>
      <c r="I46" s="51" t="str">
        <f t="shared" si="3"/>
        <v/>
      </c>
      <c r="J46" s="352"/>
    </row>
    <row r="47" spans="1:10" ht="48.6" customHeight="1" x14ac:dyDescent="0.25">
      <c r="A47" s="392" t="s">
        <v>31</v>
      </c>
      <c r="C47" s="64"/>
      <c r="D47" s="41"/>
      <c r="E47" s="64"/>
      <c r="F47" s="41"/>
      <c r="G47" s="64"/>
      <c r="H47" s="41"/>
      <c r="I47" s="64"/>
    </row>
    <row r="48" spans="1:10" s="10" customFormat="1" ht="25.15" customHeight="1" x14ac:dyDescent="0.2">
      <c r="A48" s="279" t="s">
        <v>16</v>
      </c>
      <c r="B48" s="53"/>
      <c r="C48" s="54" t="str">
        <f>IF(B48="","",IF(B48=0,"",(B48/B$6/$A$11)))</f>
        <v/>
      </c>
      <c r="D48" s="53"/>
      <c r="E48" s="54" t="str">
        <f>IF(D48="","",IF(D48=0,"",(D48/D$6/$A$11)))</f>
        <v/>
      </c>
      <c r="F48" s="53"/>
      <c r="G48" s="54" t="str">
        <f>IF(F48="","",IF(F48=0,"",(F48/F$6/$A$11)))</f>
        <v/>
      </c>
      <c r="H48" s="53"/>
      <c r="I48" s="54" t="str">
        <f>IF(H48="","",IF(H48=0,"",(H48/H$6/$A$11)))</f>
        <v/>
      </c>
      <c r="J48" s="352"/>
    </row>
    <row r="49" spans="1:10" s="10" customFormat="1" ht="30.6" customHeight="1" x14ac:dyDescent="0.2">
      <c r="A49" s="390" t="s">
        <v>120</v>
      </c>
      <c r="B49" s="68">
        <f>SUM(B48:B48)</f>
        <v>0</v>
      </c>
      <c r="C49" s="44" t="str">
        <f>IF(B49="","",IF(B49=0,"",(B49/B$6/$A$11)))</f>
        <v/>
      </c>
      <c r="D49" s="68">
        <f>SUM(D48:D48)</f>
        <v>0</v>
      </c>
      <c r="E49" s="44" t="str">
        <f>IF(D49="","",IF(D49=0,"",(D49/D$6/$A$11)))</f>
        <v/>
      </c>
      <c r="F49" s="68">
        <f>SUM(F48:F48)</f>
        <v>0</v>
      </c>
      <c r="G49" s="44" t="str">
        <f>IF(F49="","",IF(F49=0,"",(F49/F$6/$A$11)))</f>
        <v/>
      </c>
      <c r="H49" s="68">
        <f>SUM(H48:H48)</f>
        <v>0</v>
      </c>
      <c r="I49" s="44" t="str">
        <f>IF(H49="","",IF(H49=0,"",(H49/H$6/$A$11)))</f>
        <v/>
      </c>
      <c r="J49" s="352"/>
    </row>
    <row r="50" spans="1:10" s="10" customFormat="1" ht="25.15" customHeight="1" x14ac:dyDescent="0.2">
      <c r="A50" s="396" t="s">
        <v>17</v>
      </c>
      <c r="B50" s="69"/>
      <c r="C50" s="64"/>
      <c r="D50" s="69"/>
      <c r="E50" s="64"/>
      <c r="F50" s="69"/>
      <c r="G50" s="64"/>
      <c r="H50" s="69"/>
      <c r="I50" s="64"/>
      <c r="J50" s="352"/>
    </row>
    <row r="51" spans="1:10" s="10" customFormat="1" ht="25.15" customHeight="1" x14ac:dyDescent="0.2">
      <c r="A51" s="208" t="s">
        <v>192</v>
      </c>
      <c r="B51" s="53"/>
      <c r="C51" s="54" t="str">
        <f t="shared" ref="C51:C62" si="4">IF(B51="","",IF(B51=0,"",(B51/B$6/$A$11)))</f>
        <v/>
      </c>
      <c r="D51" s="53"/>
      <c r="E51" s="54" t="str">
        <f t="shared" ref="E51:E62" si="5">IF(D51="","",IF(D51=0,"",(D51/D$6/$A$11)))</f>
        <v/>
      </c>
      <c r="F51" s="53"/>
      <c r="G51" s="54" t="str">
        <f t="shared" ref="G51:G62" si="6">IF(F51="","",IF(F51=0,"",(F51/F$6/$A$11)))</f>
        <v/>
      </c>
      <c r="H51" s="53"/>
      <c r="I51" s="54" t="str">
        <f t="shared" ref="I51:I62" si="7">IF(H51="","",IF(H51=0,"",(H51/H$6/$A$11)))</f>
        <v/>
      </c>
      <c r="J51" s="352"/>
    </row>
    <row r="52" spans="1:10" s="10" customFormat="1" ht="31.15" customHeight="1" x14ac:dyDescent="0.2">
      <c r="A52" s="208" t="s">
        <v>35</v>
      </c>
      <c r="B52" s="53"/>
      <c r="C52" s="54" t="str">
        <f t="shared" si="4"/>
        <v/>
      </c>
      <c r="D52" s="53"/>
      <c r="E52" s="54" t="str">
        <f t="shared" si="5"/>
        <v/>
      </c>
      <c r="F52" s="53"/>
      <c r="G52" s="54" t="str">
        <f t="shared" si="6"/>
        <v/>
      </c>
      <c r="H52" s="53"/>
      <c r="I52" s="54" t="str">
        <f t="shared" si="7"/>
        <v/>
      </c>
      <c r="J52" s="352"/>
    </row>
    <row r="53" spans="1:10" s="10" customFormat="1" ht="28.15" customHeight="1" x14ac:dyDescent="0.2">
      <c r="A53" s="274" t="s">
        <v>29</v>
      </c>
      <c r="B53" s="53"/>
      <c r="C53" s="54" t="str">
        <f t="shared" si="4"/>
        <v/>
      </c>
      <c r="D53" s="53"/>
      <c r="E53" s="54" t="str">
        <f t="shared" si="5"/>
        <v/>
      </c>
      <c r="F53" s="53"/>
      <c r="G53" s="54" t="str">
        <f t="shared" si="6"/>
        <v/>
      </c>
      <c r="H53" s="53"/>
      <c r="I53" s="54" t="str">
        <f t="shared" si="7"/>
        <v/>
      </c>
      <c r="J53" s="352"/>
    </row>
    <row r="54" spans="1:10" s="10" customFormat="1" ht="25.15" customHeight="1" x14ac:dyDescent="0.2">
      <c r="A54" s="208" t="s">
        <v>30</v>
      </c>
      <c r="B54" s="53"/>
      <c r="C54" s="54" t="str">
        <f t="shared" si="4"/>
        <v/>
      </c>
      <c r="D54" s="55"/>
      <c r="E54" s="54" t="str">
        <f t="shared" si="5"/>
        <v/>
      </c>
      <c r="F54" s="55"/>
      <c r="G54" s="54" t="str">
        <f t="shared" si="6"/>
        <v/>
      </c>
      <c r="H54" s="55"/>
      <c r="I54" s="54" t="str">
        <f t="shared" si="7"/>
        <v/>
      </c>
      <c r="J54" s="352"/>
    </row>
    <row r="55" spans="1:10" s="10" customFormat="1" ht="27.4" customHeight="1" x14ac:dyDescent="0.2">
      <c r="A55" s="274" t="s">
        <v>34</v>
      </c>
      <c r="B55" s="53"/>
      <c r="C55" s="54" t="str">
        <f t="shared" si="4"/>
        <v/>
      </c>
      <c r="D55" s="79"/>
      <c r="E55" s="54" t="str">
        <f t="shared" si="5"/>
        <v/>
      </c>
      <c r="F55" s="79"/>
      <c r="G55" s="54" t="str">
        <f t="shared" si="6"/>
        <v/>
      </c>
      <c r="H55" s="79"/>
      <c r="I55" s="54" t="str">
        <f t="shared" si="7"/>
        <v/>
      </c>
      <c r="J55" s="352"/>
    </row>
    <row r="56" spans="1:10" s="10" customFormat="1" ht="40.9" customHeight="1" x14ac:dyDescent="0.2">
      <c r="A56" s="275" t="s">
        <v>361</v>
      </c>
      <c r="B56" s="53"/>
      <c r="C56" s="54" t="str">
        <f t="shared" si="4"/>
        <v/>
      </c>
      <c r="D56" s="79"/>
      <c r="E56" s="54" t="str">
        <f t="shared" si="5"/>
        <v/>
      </c>
      <c r="F56" s="79"/>
      <c r="G56" s="54" t="str">
        <f t="shared" si="6"/>
        <v/>
      </c>
      <c r="H56" s="79"/>
      <c r="I56" s="54" t="str">
        <f t="shared" si="7"/>
        <v/>
      </c>
      <c r="J56" s="352"/>
    </row>
    <row r="57" spans="1:10" s="12" customFormat="1" ht="25.5" customHeight="1" x14ac:dyDescent="0.2">
      <c r="A57" s="276" t="s">
        <v>25</v>
      </c>
      <c r="B57" s="53"/>
      <c r="C57" s="54" t="str">
        <f t="shared" si="4"/>
        <v/>
      </c>
      <c r="D57" s="55"/>
      <c r="E57" s="54" t="str">
        <f t="shared" si="5"/>
        <v/>
      </c>
      <c r="F57" s="280"/>
      <c r="G57" s="54" t="str">
        <f t="shared" si="6"/>
        <v/>
      </c>
      <c r="H57" s="55"/>
      <c r="I57" s="54" t="str">
        <f t="shared" si="7"/>
        <v/>
      </c>
      <c r="J57" s="355"/>
    </row>
    <row r="58" spans="1:10" s="10" customFormat="1" ht="15" customHeight="1" x14ac:dyDescent="0.2">
      <c r="A58" s="206"/>
      <c r="B58" s="79"/>
      <c r="C58" s="54" t="str">
        <f t="shared" si="4"/>
        <v/>
      </c>
      <c r="D58" s="79"/>
      <c r="E58" s="54" t="str">
        <f t="shared" si="5"/>
        <v/>
      </c>
      <c r="F58" s="79"/>
      <c r="G58" s="54" t="str">
        <f t="shared" si="6"/>
        <v/>
      </c>
      <c r="H58" s="79"/>
      <c r="I58" s="54" t="str">
        <f t="shared" si="7"/>
        <v/>
      </c>
      <c r="J58" s="352"/>
    </row>
    <row r="59" spans="1:10" s="10" customFormat="1" ht="25.5" customHeight="1" thickBot="1" x14ac:dyDescent="0.25">
      <c r="A59" s="399" t="s">
        <v>118</v>
      </c>
      <c r="B59" s="66">
        <f>SUM(B51:B58)</f>
        <v>0</v>
      </c>
      <c r="C59" s="74" t="str">
        <f t="shared" si="4"/>
        <v/>
      </c>
      <c r="D59" s="66">
        <f>SUM(D51:D58)</f>
        <v>0</v>
      </c>
      <c r="E59" s="74" t="str">
        <f t="shared" si="5"/>
        <v/>
      </c>
      <c r="F59" s="66">
        <f>SUM(F51:F58)</f>
        <v>0</v>
      </c>
      <c r="G59" s="54" t="str">
        <f t="shared" si="6"/>
        <v/>
      </c>
      <c r="H59" s="66">
        <f>SUM(H51:H58)</f>
        <v>0</v>
      </c>
      <c r="I59" s="74" t="str">
        <f t="shared" si="7"/>
        <v/>
      </c>
      <c r="J59" s="352"/>
    </row>
    <row r="60" spans="1:10" s="10" customFormat="1" ht="37.9" customHeight="1" thickTop="1" x14ac:dyDescent="0.2">
      <c r="A60" s="409" t="s">
        <v>121</v>
      </c>
      <c r="B60" s="291">
        <f>B25-B46+B49-B59</f>
        <v>0</v>
      </c>
      <c r="C60" s="292" t="str">
        <f t="shared" si="4"/>
        <v/>
      </c>
      <c r="D60" s="291">
        <f>D25-D46+D49-D59</f>
        <v>0</v>
      </c>
      <c r="E60" s="292" t="str">
        <f t="shared" si="5"/>
        <v/>
      </c>
      <c r="F60" s="291">
        <f>F25-F46+F49-F59</f>
        <v>0</v>
      </c>
      <c r="G60" s="293" t="str">
        <f t="shared" si="6"/>
        <v/>
      </c>
      <c r="H60" s="291">
        <f>H25-H46+H49-H59</f>
        <v>0</v>
      </c>
      <c r="I60" s="292" t="str">
        <f t="shared" si="7"/>
        <v/>
      </c>
      <c r="J60" s="352"/>
    </row>
    <row r="61" spans="1:10" s="17" customFormat="1" ht="37.9" customHeight="1" x14ac:dyDescent="0.2">
      <c r="A61" s="147" t="s">
        <v>122</v>
      </c>
      <c r="B61" s="11">
        <f>'Jälkilaskelma 2021'!B62</f>
        <v>0</v>
      </c>
      <c r="C61" s="151" t="str">
        <f t="shared" si="4"/>
        <v/>
      </c>
      <c r="D61" s="11">
        <f>'Jälkilaskelma 2021'!D62</f>
        <v>0</v>
      </c>
      <c r="E61" s="151" t="str">
        <f t="shared" si="5"/>
        <v/>
      </c>
      <c r="F61" s="11">
        <f>'Jälkilaskelma 2021'!F62</f>
        <v>0</v>
      </c>
      <c r="G61" s="151" t="str">
        <f t="shared" si="6"/>
        <v/>
      </c>
      <c r="H61" s="11">
        <f>'Jälkilaskelma 2021'!H62</f>
        <v>0</v>
      </c>
      <c r="I61" s="151" t="str">
        <f t="shared" si="7"/>
        <v/>
      </c>
      <c r="J61" s="349"/>
    </row>
    <row r="62" spans="1:10" s="10" customFormat="1" ht="37.9" customHeight="1" x14ac:dyDescent="0.2">
      <c r="A62" s="421" t="s">
        <v>194</v>
      </c>
      <c r="B62" s="294">
        <f>B60+B61</f>
        <v>0</v>
      </c>
      <c r="C62" s="161" t="str">
        <f t="shared" si="4"/>
        <v/>
      </c>
      <c r="D62" s="294">
        <f>D60+D61</f>
        <v>0</v>
      </c>
      <c r="E62" s="161" t="str">
        <f t="shared" si="5"/>
        <v/>
      </c>
      <c r="F62" s="294">
        <f>F60+F61</f>
        <v>0</v>
      </c>
      <c r="G62" s="161" t="str">
        <f t="shared" si="6"/>
        <v/>
      </c>
      <c r="H62" s="294">
        <f>H60+H61</f>
        <v>0</v>
      </c>
      <c r="I62" s="161" t="str">
        <f t="shared" si="7"/>
        <v/>
      </c>
      <c r="J62" s="352"/>
    </row>
    <row r="63" spans="1:10" s="10" customFormat="1" ht="45.6" customHeight="1" thickBot="1" x14ac:dyDescent="0.3">
      <c r="A63" s="379" t="s">
        <v>414</v>
      </c>
      <c r="B63" s="48"/>
      <c r="C63" s="76"/>
      <c r="D63" s="48"/>
      <c r="E63" s="76"/>
      <c r="F63" s="48"/>
      <c r="G63" s="76"/>
      <c r="H63" s="48"/>
      <c r="I63" s="76"/>
      <c r="J63" s="352"/>
    </row>
    <row r="64" spans="1:10" s="10" customFormat="1" ht="25.15" customHeight="1" thickTop="1" x14ac:dyDescent="0.2">
      <c r="A64" s="276" t="s">
        <v>15</v>
      </c>
      <c r="B64" s="50"/>
      <c r="C64" s="54" t="str">
        <f>IF(B64="","",IF(B64=0,"",(B64/B$6/$A$11)))</f>
        <v/>
      </c>
      <c r="D64" s="50"/>
      <c r="E64" s="44" t="str">
        <f>IF(D64="","",IF(D64=0,"",(D64/D$6/$A$11)))</f>
        <v/>
      </c>
      <c r="F64" s="50"/>
      <c r="G64" s="54" t="str">
        <f>IF(F64="","",IF(F64=0,"",(F64/F$6/$A$11)))</f>
        <v/>
      </c>
      <c r="H64" s="50"/>
      <c r="I64" s="54" t="str">
        <f>IF(H64="","",IF(H64=0,"",(H64/H$6/$A$11)))</f>
        <v/>
      </c>
      <c r="J64" s="352"/>
    </row>
    <row r="65" spans="1:10" s="10" customFormat="1" ht="25.15" customHeight="1" x14ac:dyDescent="0.2">
      <c r="A65" s="284" t="s">
        <v>16</v>
      </c>
      <c r="B65" s="53"/>
      <c r="C65" s="54" t="str">
        <f>IF(B65="","",IF(B65=0,"",(B65/B$6/$A$11)))</f>
        <v/>
      </c>
      <c r="D65" s="53"/>
      <c r="E65" s="54" t="str">
        <f>IF(D65="","",IF(D65=0,"",(D65/D$6/$A$11)))</f>
        <v/>
      </c>
      <c r="F65" s="53"/>
      <c r="G65" s="54" t="str">
        <f>IF(F65="","",IF(F65=0,"",(F65/F$6/$A$11)))</f>
        <v/>
      </c>
      <c r="H65" s="53"/>
      <c r="I65" s="54" t="str">
        <f>IF(H65="","",IF(H65=0,"",(H65/H$6/$A$11)))</f>
        <v/>
      </c>
      <c r="J65" s="352"/>
    </row>
    <row r="66" spans="1:10" s="10" customFormat="1" ht="25.15" customHeight="1" x14ac:dyDescent="0.2">
      <c r="A66" s="389" t="s">
        <v>195</v>
      </c>
      <c r="B66" s="68">
        <f>SUM(B64:B65)</f>
        <v>0</v>
      </c>
      <c r="C66" s="44" t="str">
        <f>IF(B66="","",IF(B66=0,"",(B66/B$6/$A$11)))</f>
        <v/>
      </c>
      <c r="D66" s="68">
        <f>SUM(D64:D65)</f>
        <v>0</v>
      </c>
      <c r="E66" s="44" t="str">
        <f>IF(D66="","",IF(D66=0,"",(D66/D$6/$A$11)))</f>
        <v/>
      </c>
      <c r="F66" s="68">
        <f>SUM(F64:F65)</f>
        <v>0</v>
      </c>
      <c r="G66" s="44" t="str">
        <f>IF(F66="","",IF(F66=0,"",(F66/F$6/$A$11)))</f>
        <v/>
      </c>
      <c r="H66" s="68">
        <f>SUM(H64:H65)</f>
        <v>0</v>
      </c>
      <c r="I66" s="44" t="str">
        <f>IF(H66="","",IF(H66=0,"",(H66/H$6/$A$11)))</f>
        <v/>
      </c>
      <c r="J66" s="352"/>
    </row>
    <row r="67" spans="1:10" ht="36.6" customHeight="1" x14ac:dyDescent="0.2">
      <c r="A67" s="396" t="s">
        <v>17</v>
      </c>
      <c r="B67" s="69"/>
      <c r="C67" s="64"/>
      <c r="D67" s="69"/>
      <c r="E67" s="64"/>
      <c r="F67" s="69"/>
      <c r="G67" s="64"/>
      <c r="H67" s="69"/>
      <c r="I67" s="64"/>
    </row>
    <row r="68" spans="1:10" s="10" customFormat="1" ht="25.15" customHeight="1" x14ac:dyDescent="0.2">
      <c r="A68" s="208" t="s">
        <v>192</v>
      </c>
      <c r="B68" s="53"/>
      <c r="C68" s="54" t="str">
        <f t="shared" ref="C68:C79" si="8">IF(B68="","",IF(B68=0,"",(B68/B$6/$A$11)))</f>
        <v/>
      </c>
      <c r="D68" s="53"/>
      <c r="E68" s="54" t="str">
        <f t="shared" ref="E68:E79" si="9">IF(D68="","",IF(D68=0,"",(D68/D$6/$A$11)))</f>
        <v/>
      </c>
      <c r="F68" s="53"/>
      <c r="G68" s="54" t="str">
        <f t="shared" ref="G68:G79" si="10">IF(F68="","",IF(F68=0,"",(F68/F$6/$A$11)))</f>
        <v/>
      </c>
      <c r="H68" s="53"/>
      <c r="I68" s="54" t="str">
        <f t="shared" ref="I68:I79" si="11">IF(H68="","",IF(H68=0,"",(H68/H$6/$A$11)))</f>
        <v/>
      </c>
      <c r="J68" s="352"/>
    </row>
    <row r="69" spans="1:10" s="10" customFormat="1" ht="31.15" customHeight="1" x14ac:dyDescent="0.2">
      <c r="A69" s="208" t="s">
        <v>35</v>
      </c>
      <c r="B69" s="53"/>
      <c r="C69" s="44" t="str">
        <f t="shared" si="8"/>
        <v/>
      </c>
      <c r="D69" s="53"/>
      <c r="E69" s="54" t="str">
        <f t="shared" si="9"/>
        <v/>
      </c>
      <c r="F69" s="53"/>
      <c r="G69" s="54" t="str">
        <f t="shared" si="10"/>
        <v/>
      </c>
      <c r="H69" s="53"/>
      <c r="I69" s="54" t="str">
        <f t="shared" si="11"/>
        <v/>
      </c>
      <c r="J69" s="352"/>
    </row>
    <row r="70" spans="1:10" s="10" customFormat="1" ht="25.15" customHeight="1" x14ac:dyDescent="0.2">
      <c r="A70" s="274" t="s">
        <v>29</v>
      </c>
      <c r="B70" s="53"/>
      <c r="C70" s="42" t="str">
        <f t="shared" si="8"/>
        <v/>
      </c>
      <c r="D70" s="53"/>
      <c r="E70" s="54" t="str">
        <f t="shared" si="9"/>
        <v/>
      </c>
      <c r="F70" s="53"/>
      <c r="G70" s="54" t="str">
        <f t="shared" si="10"/>
        <v/>
      </c>
      <c r="H70" s="53"/>
      <c r="I70" s="54" t="str">
        <f t="shared" si="11"/>
        <v/>
      </c>
      <c r="J70" s="352"/>
    </row>
    <row r="71" spans="1:10" s="10" customFormat="1" ht="25.15" customHeight="1" x14ac:dyDescent="0.2">
      <c r="A71" s="208" t="s">
        <v>30</v>
      </c>
      <c r="B71" s="53"/>
      <c r="C71" s="54" t="str">
        <f t="shared" si="8"/>
        <v/>
      </c>
      <c r="D71" s="55"/>
      <c r="E71" s="54" t="str">
        <f t="shared" si="9"/>
        <v/>
      </c>
      <c r="F71" s="55"/>
      <c r="G71" s="54" t="str">
        <f t="shared" si="10"/>
        <v/>
      </c>
      <c r="H71" s="55"/>
      <c r="I71" s="54" t="str">
        <f t="shared" si="11"/>
        <v/>
      </c>
      <c r="J71" s="352"/>
    </row>
    <row r="72" spans="1:10" s="10" customFormat="1" ht="33" customHeight="1" x14ac:dyDescent="0.2">
      <c r="A72" s="155" t="s">
        <v>34</v>
      </c>
      <c r="B72" s="53"/>
      <c r="C72" s="54" t="str">
        <f t="shared" si="8"/>
        <v/>
      </c>
      <c r="D72" s="79"/>
      <c r="E72" s="54" t="str">
        <f t="shared" si="9"/>
        <v/>
      </c>
      <c r="F72" s="79"/>
      <c r="G72" s="54" t="str">
        <f t="shared" si="10"/>
        <v/>
      </c>
      <c r="H72" s="79"/>
      <c r="I72" s="54" t="str">
        <f t="shared" si="11"/>
        <v/>
      </c>
      <c r="J72" s="352"/>
    </row>
    <row r="73" spans="1:10" s="10" customFormat="1" ht="34.15" customHeight="1" x14ac:dyDescent="0.2">
      <c r="A73" s="275" t="s">
        <v>361</v>
      </c>
      <c r="B73" s="53"/>
      <c r="C73" s="54" t="str">
        <f t="shared" si="8"/>
        <v/>
      </c>
      <c r="D73" s="79"/>
      <c r="E73" s="54" t="str">
        <f t="shared" si="9"/>
        <v/>
      </c>
      <c r="F73" s="79"/>
      <c r="G73" s="54" t="str">
        <f t="shared" si="10"/>
        <v/>
      </c>
      <c r="H73" s="79"/>
      <c r="I73" s="54" t="str">
        <f t="shared" si="11"/>
        <v/>
      </c>
      <c r="J73" s="352"/>
    </row>
    <row r="74" spans="1:10" s="10" customFormat="1" ht="25.15" customHeight="1" x14ac:dyDescent="0.2">
      <c r="A74" s="276" t="s">
        <v>25</v>
      </c>
      <c r="B74" s="53"/>
      <c r="C74" s="54" t="str">
        <f t="shared" si="8"/>
        <v/>
      </c>
      <c r="D74" s="53"/>
      <c r="E74" s="54" t="str">
        <f t="shared" si="9"/>
        <v/>
      </c>
      <c r="F74" s="53"/>
      <c r="G74" s="54" t="str">
        <f t="shared" si="10"/>
        <v/>
      </c>
      <c r="H74" s="53"/>
      <c r="I74" s="54" t="str">
        <f t="shared" si="11"/>
        <v/>
      </c>
      <c r="J74" s="352"/>
    </row>
    <row r="75" spans="1:10" s="10" customFormat="1" ht="20.45" customHeight="1" x14ac:dyDescent="0.2">
      <c r="A75" s="207"/>
      <c r="B75" s="79"/>
      <c r="C75" s="54" t="str">
        <f t="shared" si="8"/>
        <v/>
      </c>
      <c r="D75" s="79"/>
      <c r="E75" s="54" t="str">
        <f t="shared" si="9"/>
        <v/>
      </c>
      <c r="F75" s="79"/>
      <c r="G75" s="54" t="str">
        <f t="shared" si="10"/>
        <v/>
      </c>
      <c r="H75" s="79"/>
      <c r="I75" s="54" t="str">
        <f t="shared" si="11"/>
        <v/>
      </c>
      <c r="J75" s="352"/>
    </row>
    <row r="76" spans="1:10" s="10" customFormat="1" ht="33.6" customHeight="1" thickBot="1" x14ac:dyDescent="0.25">
      <c r="A76" s="401" t="s">
        <v>118</v>
      </c>
      <c r="B76" s="66">
        <f>SUM(B68:B75)</f>
        <v>0</v>
      </c>
      <c r="C76" s="74" t="str">
        <f t="shared" si="8"/>
        <v/>
      </c>
      <c r="D76" s="66">
        <f>SUM(D68:D75)</f>
        <v>0</v>
      </c>
      <c r="E76" s="74" t="str">
        <f t="shared" si="9"/>
        <v/>
      </c>
      <c r="F76" s="73">
        <f>SUM(F68:F75)</f>
        <v>0</v>
      </c>
      <c r="G76" s="54" t="str">
        <f t="shared" si="10"/>
        <v/>
      </c>
      <c r="H76" s="73">
        <f>SUM(H68:H75)</f>
        <v>0</v>
      </c>
      <c r="I76" s="74" t="str">
        <f t="shared" si="11"/>
        <v/>
      </c>
      <c r="J76" s="352"/>
    </row>
    <row r="77" spans="1:10" s="12" customFormat="1" ht="31.15" customHeight="1" thickTop="1" x14ac:dyDescent="0.2">
      <c r="A77" s="409" t="s">
        <v>196</v>
      </c>
      <c r="B77" s="136">
        <f>B66-B76</f>
        <v>0</v>
      </c>
      <c r="C77" s="42" t="str">
        <f t="shared" si="8"/>
        <v/>
      </c>
      <c r="D77" s="136">
        <f>D66-D76</f>
        <v>0</v>
      </c>
      <c r="E77" s="42" t="str">
        <f t="shared" si="9"/>
        <v/>
      </c>
      <c r="F77" s="136">
        <f>F66-F76</f>
        <v>0</v>
      </c>
      <c r="G77" s="236" t="str">
        <f t="shared" si="10"/>
        <v/>
      </c>
      <c r="H77" s="136">
        <f>H66-H76</f>
        <v>0</v>
      </c>
      <c r="I77" s="42" t="str">
        <f t="shared" si="11"/>
        <v/>
      </c>
      <c r="J77" s="355"/>
    </row>
    <row r="78" spans="1:10" s="10" customFormat="1" ht="31.15" customHeight="1" x14ac:dyDescent="0.2">
      <c r="A78" s="286" t="s">
        <v>197</v>
      </c>
      <c r="B78" s="53">
        <f>'Jälkilaskelma 2021'!B79</f>
        <v>0</v>
      </c>
      <c r="C78" s="54" t="str">
        <f t="shared" si="8"/>
        <v/>
      </c>
      <c r="D78" s="53">
        <f>'Jälkilaskelma 2021'!D79</f>
        <v>0</v>
      </c>
      <c r="E78" s="54" t="str">
        <f t="shared" si="9"/>
        <v/>
      </c>
      <c r="F78" s="53">
        <f>'Jälkilaskelma 2021'!F79</f>
        <v>0</v>
      </c>
      <c r="G78" s="54" t="str">
        <f t="shared" si="10"/>
        <v/>
      </c>
      <c r="H78" s="53">
        <f>'Jälkilaskelma 2021'!H79</f>
        <v>0</v>
      </c>
      <c r="I78" s="54" t="str">
        <f t="shared" si="11"/>
        <v/>
      </c>
      <c r="J78" s="352"/>
    </row>
    <row r="79" spans="1:10" s="10" customFormat="1" ht="31.15" customHeight="1" x14ac:dyDescent="0.2">
      <c r="A79" s="410" t="s">
        <v>198</v>
      </c>
      <c r="B79" s="137">
        <f>B77+B78</f>
        <v>0</v>
      </c>
      <c r="C79" s="44" t="str">
        <f t="shared" si="8"/>
        <v/>
      </c>
      <c r="D79" s="137">
        <f>D77+D78</f>
        <v>0</v>
      </c>
      <c r="E79" s="44" t="str">
        <f t="shared" si="9"/>
        <v/>
      </c>
      <c r="F79" s="137">
        <f>F77+F78</f>
        <v>0</v>
      </c>
      <c r="G79" s="44" t="str">
        <f t="shared" si="10"/>
        <v/>
      </c>
      <c r="H79" s="137">
        <f>H77+H78</f>
        <v>0</v>
      </c>
      <c r="I79" s="44" t="str">
        <f t="shared" si="11"/>
        <v/>
      </c>
      <c r="J79" s="352"/>
    </row>
    <row r="80" spans="1:10" s="10" customFormat="1" ht="56.45" customHeight="1" thickBot="1" x14ac:dyDescent="0.3">
      <c r="A80" s="379" t="s">
        <v>44</v>
      </c>
      <c r="B80" s="48"/>
      <c r="C80" s="76"/>
      <c r="D80" s="48"/>
      <c r="E80" s="76"/>
      <c r="F80" s="48"/>
      <c r="G80" s="76"/>
      <c r="H80" s="48"/>
      <c r="I80" s="76"/>
      <c r="J80" s="352"/>
    </row>
    <row r="81" spans="1:10" s="13" customFormat="1" ht="31.9" customHeight="1" thickTop="1" x14ac:dyDescent="0.2">
      <c r="A81" s="67" t="s">
        <v>22</v>
      </c>
      <c r="B81" s="41"/>
      <c r="C81" s="64"/>
      <c r="D81" s="41"/>
      <c r="E81" s="64"/>
      <c r="F81" s="41"/>
      <c r="G81" s="64"/>
      <c r="H81" s="41"/>
      <c r="I81" s="64"/>
      <c r="J81" s="356"/>
    </row>
    <row r="82" spans="1:10" s="10" customFormat="1" ht="34.15" customHeight="1" x14ac:dyDescent="0.2">
      <c r="A82" s="145" t="s">
        <v>199</v>
      </c>
      <c r="B82" s="53"/>
      <c r="C82" s="54" t="str">
        <f>IF(B82="","",IF(B82=0,"",(B82/B$6/$A$11)))</f>
        <v/>
      </c>
      <c r="D82" s="53"/>
      <c r="E82" s="44" t="str">
        <f>IF(D82="","",IF(D82=0,"",(D82/D$6/$A$11)))</f>
        <v/>
      </c>
      <c r="F82" s="53"/>
      <c r="G82" s="54" t="str">
        <f>IF(F82="","",IF(F82=0,"",(F82/F$6/$A$11)))</f>
        <v/>
      </c>
      <c r="H82" s="53"/>
      <c r="I82" s="54" t="str">
        <f>IF(H82="","",IF(H82=0,"",(H82/H$6/$A$11)))</f>
        <v/>
      </c>
      <c r="J82" s="352"/>
    </row>
    <row r="83" spans="1:10" s="10" customFormat="1" ht="36.4" customHeight="1" x14ac:dyDescent="0.2">
      <c r="A83" s="149" t="s">
        <v>27</v>
      </c>
      <c r="B83" s="79"/>
      <c r="C83" s="54" t="str">
        <f>IF(B83="","",IF(B83=0,"",(B83/B$6/$A$11)))</f>
        <v/>
      </c>
      <c r="D83" s="71"/>
      <c r="E83" s="54" t="str">
        <f>IF(D83="","",IF(D83=0,"",(D83/D$6/$A$11)))</f>
        <v/>
      </c>
      <c r="F83" s="71"/>
      <c r="G83" s="54" t="str">
        <f>IF(F83="","",IF(F83=0,"",(F83/F$6/$A$11)))</f>
        <v/>
      </c>
      <c r="H83" s="71"/>
      <c r="I83" s="54" t="str">
        <f>IF(H83="","",IF(H83=0,"",(H83/H$6/$A$11)))</f>
        <v/>
      </c>
      <c r="J83" s="352"/>
    </row>
    <row r="84" spans="1:10" s="10" customFormat="1" ht="30.6" customHeight="1" x14ac:dyDescent="0.2">
      <c r="A84" s="404" t="s">
        <v>117</v>
      </c>
      <c r="B84" s="68">
        <f>SUM(B82:B83)</f>
        <v>0</v>
      </c>
      <c r="C84" s="44" t="str">
        <f>IF(B84="","",IF(B84=0,"",(B84/B$6/$A$11)))</f>
        <v/>
      </c>
      <c r="D84" s="68">
        <f>SUM(D82:D83)</f>
        <v>0</v>
      </c>
      <c r="E84" s="44" t="str">
        <f>IF(D84="","",IF(D84=0,"",(D84/D$6/$A$11)))</f>
        <v/>
      </c>
      <c r="F84" s="68">
        <f>SUM(F82:F83)</f>
        <v>0</v>
      </c>
      <c r="G84" s="44" t="str">
        <f>IF(F84="","",IF(F84=0,"",(F84/F$6/$A$11)))</f>
        <v/>
      </c>
      <c r="H84" s="68">
        <f>SUM(H82:H83)</f>
        <v>0</v>
      </c>
      <c r="I84" s="44" t="str">
        <f>IF(H84="","",IF(H84=0,"",(H84/H$6/$A$11)))</f>
        <v/>
      </c>
      <c r="J84" s="352"/>
    </row>
    <row r="85" spans="1:10" s="10" customFormat="1" ht="32.450000000000003" customHeight="1" x14ac:dyDescent="0.2">
      <c r="A85" s="394" t="s">
        <v>23</v>
      </c>
      <c r="B85"/>
      <c r="C85"/>
      <c r="D85"/>
      <c r="E85"/>
      <c r="F85"/>
      <c r="G85"/>
      <c r="H85"/>
      <c r="I85"/>
      <c r="J85" s="352"/>
    </row>
    <row r="86" spans="1:10" s="10" customFormat="1" ht="33" customHeight="1" x14ac:dyDescent="0.2">
      <c r="A86" s="150" t="s">
        <v>200</v>
      </c>
      <c r="B86" s="11"/>
      <c r="C86" s="54" t="str">
        <f t="shared" ref="C86:C94" si="12">IF(B86="","",IF(B86=0,"",(B86/B$6/$A$11)))</f>
        <v/>
      </c>
      <c r="D86" s="11"/>
      <c r="E86" s="54" t="str">
        <f t="shared" ref="E86:E94" si="13">IF(D86="","",IF(D86=0,"",(D86/D$6/$A$11)))</f>
        <v/>
      </c>
      <c r="F86" s="11"/>
      <c r="G86" s="54" t="str">
        <f t="shared" ref="G86:G94" si="14">IF(F86="","",IF(F86=0,"",(F86/F$6/$A$11)))</f>
        <v/>
      </c>
      <c r="H86" s="11"/>
      <c r="I86" s="54" t="str">
        <f t="shared" ref="I86:I94" si="15">IF(H86="","",IF(H86=0,"",(H86/H$6/$A$11)))</f>
        <v/>
      </c>
      <c r="J86" s="352"/>
    </row>
    <row r="87" spans="1:10" s="10" customFormat="1" ht="33" customHeight="1" x14ac:dyDescent="0.2">
      <c r="A87" s="150" t="s">
        <v>201</v>
      </c>
      <c r="B87" s="11"/>
      <c r="C87" s="54" t="str">
        <f t="shared" si="12"/>
        <v/>
      </c>
      <c r="D87" s="53"/>
      <c r="E87" s="54" t="str">
        <f t="shared" si="13"/>
        <v/>
      </c>
      <c r="F87" s="53"/>
      <c r="G87" s="54" t="str">
        <f t="shared" si="14"/>
        <v/>
      </c>
      <c r="H87" s="53"/>
      <c r="I87" s="54" t="str">
        <f t="shared" si="15"/>
        <v/>
      </c>
      <c r="J87" s="352"/>
    </row>
    <row r="88" spans="1:10" s="10" customFormat="1" ht="33" customHeight="1" x14ac:dyDescent="0.2">
      <c r="A88" s="152" t="s">
        <v>368</v>
      </c>
      <c r="B88" s="11"/>
      <c r="C88" s="54" t="str">
        <f t="shared" si="12"/>
        <v/>
      </c>
      <c r="D88" s="11"/>
      <c r="E88" s="54" t="str">
        <f t="shared" si="13"/>
        <v/>
      </c>
      <c r="F88" s="11"/>
      <c r="G88" s="54" t="str">
        <f t="shared" si="14"/>
        <v/>
      </c>
      <c r="H88" s="11"/>
      <c r="I88" s="54" t="str">
        <f t="shared" si="15"/>
        <v/>
      </c>
      <c r="J88" s="352"/>
    </row>
    <row r="89" spans="1:10" s="10" customFormat="1" ht="33" customHeight="1" x14ac:dyDescent="0.2">
      <c r="A89" s="153" t="s">
        <v>202</v>
      </c>
      <c r="B89" s="11"/>
      <c r="C89" s="54" t="str">
        <f t="shared" si="12"/>
        <v/>
      </c>
      <c r="D89" s="154"/>
      <c r="E89" s="54" t="str">
        <f t="shared" si="13"/>
        <v/>
      </c>
      <c r="F89" s="154"/>
      <c r="G89" s="54" t="str">
        <f t="shared" si="14"/>
        <v/>
      </c>
      <c r="H89" s="154"/>
      <c r="I89" s="54" t="str">
        <f t="shared" si="15"/>
        <v/>
      </c>
      <c r="J89" s="352"/>
    </row>
    <row r="90" spans="1:10" s="10" customFormat="1" ht="21" customHeight="1" x14ac:dyDescent="0.2">
      <c r="A90" s="155"/>
      <c r="B90" s="79"/>
      <c r="C90" s="54" t="str">
        <f t="shared" si="12"/>
        <v/>
      </c>
      <c r="D90" s="79"/>
      <c r="E90" s="54" t="str">
        <f t="shared" si="13"/>
        <v/>
      </c>
      <c r="F90" s="79"/>
      <c r="G90" s="54" t="str">
        <f t="shared" si="14"/>
        <v/>
      </c>
      <c r="H90" s="79"/>
      <c r="I90" s="54" t="str">
        <f t="shared" si="15"/>
        <v/>
      </c>
      <c r="J90" s="352"/>
    </row>
    <row r="91" spans="1:10" s="10" customFormat="1" ht="32.450000000000003" customHeight="1" thickBot="1" x14ac:dyDescent="0.25">
      <c r="A91" s="404" t="s">
        <v>128</v>
      </c>
      <c r="B91" s="66">
        <f>SUM(B86:B90)</f>
        <v>0</v>
      </c>
      <c r="C91" s="74" t="str">
        <f t="shared" si="12"/>
        <v/>
      </c>
      <c r="D91" s="66">
        <f>SUM(D86:D90)</f>
        <v>0</v>
      </c>
      <c r="E91" s="74" t="str">
        <f t="shared" si="13"/>
        <v/>
      </c>
      <c r="F91" s="73">
        <f>SUM(F86:F90)</f>
        <v>0</v>
      </c>
      <c r="G91" s="54" t="str">
        <f t="shared" si="14"/>
        <v/>
      </c>
      <c r="H91" s="73">
        <f>SUM(H86:H90)</f>
        <v>0</v>
      </c>
      <c r="I91" s="74" t="str">
        <f t="shared" si="15"/>
        <v/>
      </c>
      <c r="J91" s="352"/>
    </row>
    <row r="92" spans="1:10" s="10" customFormat="1" ht="37.15" customHeight="1" thickTop="1" x14ac:dyDescent="0.2">
      <c r="A92" s="408" t="s">
        <v>76</v>
      </c>
      <c r="B92" s="138">
        <f>B84-B91</f>
        <v>0</v>
      </c>
      <c r="C92" s="42" t="str">
        <f t="shared" si="12"/>
        <v/>
      </c>
      <c r="D92" s="138">
        <f>D84-D91</f>
        <v>0</v>
      </c>
      <c r="E92" s="42" t="str">
        <f t="shared" si="13"/>
        <v/>
      </c>
      <c r="F92" s="138">
        <f>F84-F91</f>
        <v>0</v>
      </c>
      <c r="G92" s="236" t="str">
        <f t="shared" si="14"/>
        <v/>
      </c>
      <c r="H92" s="138">
        <f>H84-H91</f>
        <v>0</v>
      </c>
      <c r="I92" s="42" t="str">
        <f t="shared" si="15"/>
        <v/>
      </c>
      <c r="J92" s="352"/>
    </row>
    <row r="93" spans="1:10" s="10" customFormat="1" ht="37.15" customHeight="1" x14ac:dyDescent="0.2">
      <c r="A93" s="157" t="s">
        <v>360</v>
      </c>
      <c r="B93" s="53">
        <f>'Jälkilaskelma 2021'!B94</f>
        <v>0</v>
      </c>
      <c r="C93" s="54" t="str">
        <f t="shared" si="12"/>
        <v/>
      </c>
      <c r="D93" s="53">
        <f>'Jälkilaskelma 2021'!D94</f>
        <v>0</v>
      </c>
      <c r="E93" s="54" t="str">
        <f t="shared" si="13"/>
        <v/>
      </c>
      <c r="F93" s="53">
        <f>'Jälkilaskelma 2021'!F94</f>
        <v>0</v>
      </c>
      <c r="G93" s="54" t="str">
        <f t="shared" si="14"/>
        <v/>
      </c>
      <c r="H93" s="53">
        <f>'Jälkilaskelma 2021'!H94</f>
        <v>0</v>
      </c>
      <c r="I93" s="54" t="str">
        <f t="shared" si="15"/>
        <v/>
      </c>
      <c r="J93" s="352"/>
    </row>
    <row r="94" spans="1:10" s="10" customFormat="1" ht="37.15" customHeight="1" x14ac:dyDescent="0.2">
      <c r="A94" s="407" t="s">
        <v>203</v>
      </c>
      <c r="B94" s="137">
        <f>B92+B93</f>
        <v>0</v>
      </c>
      <c r="C94" s="44" t="str">
        <f t="shared" si="12"/>
        <v/>
      </c>
      <c r="D94" s="137">
        <f>D92+D93</f>
        <v>0</v>
      </c>
      <c r="E94" s="54" t="str">
        <f t="shared" si="13"/>
        <v/>
      </c>
      <c r="F94" s="137">
        <f>F92+F93</f>
        <v>0</v>
      </c>
      <c r="G94" s="54" t="str">
        <f t="shared" si="14"/>
        <v/>
      </c>
      <c r="H94" s="137">
        <f>H92+H93</f>
        <v>0</v>
      </c>
      <c r="I94" s="54" t="str">
        <f t="shared" si="15"/>
        <v/>
      </c>
      <c r="J94" s="352"/>
    </row>
    <row r="95" spans="1:10" s="10" customFormat="1" ht="78" customHeight="1" thickBot="1" x14ac:dyDescent="0.3">
      <c r="A95" s="380" t="s">
        <v>109</v>
      </c>
      <c r="B95" s="201"/>
      <c r="C95" s="201"/>
      <c r="D95" s="201"/>
      <c r="E95" s="196"/>
      <c r="F95" s="201"/>
      <c r="G95" s="196"/>
      <c r="H95" s="201"/>
      <c r="I95" s="196"/>
      <c r="J95" s="352"/>
    </row>
    <row r="96" spans="1:10" s="10" customFormat="1" ht="38.450000000000003" customHeight="1" thickTop="1" x14ac:dyDescent="0.2">
      <c r="A96" s="287" t="s">
        <v>106</v>
      </c>
      <c r="B96" s="144">
        <f>'Jälkilaskelma 2021'!B103</f>
        <v>0</v>
      </c>
      <c r="C96" s="64"/>
      <c r="D96" s="144">
        <f>'Jälkilaskelma 2021'!D103</f>
        <v>0</v>
      </c>
      <c r="E96" s="237"/>
      <c r="F96" s="144">
        <f>'Jälkilaskelma 2021'!F103</f>
        <v>0</v>
      </c>
      <c r="G96" s="237"/>
      <c r="H96" s="144">
        <f>'Jälkilaskelma 2021'!H103</f>
        <v>0</v>
      </c>
      <c r="I96" s="64"/>
      <c r="J96" s="352"/>
    </row>
    <row r="97" spans="1:10" s="436" customFormat="1" ht="45.6" customHeight="1" x14ac:dyDescent="0.2">
      <c r="A97" s="145" t="s">
        <v>416</v>
      </c>
      <c r="B97" s="79"/>
      <c r="C97" s="80"/>
      <c r="D97" s="79"/>
      <c r="E97" s="80"/>
      <c r="F97" s="79"/>
      <c r="G97" s="80"/>
      <c r="H97" s="79"/>
      <c r="I97" s="80"/>
      <c r="J97" s="356"/>
    </row>
    <row r="98" spans="1:10" s="14" customFormat="1" ht="37.15" customHeight="1" x14ac:dyDescent="0.2">
      <c r="A98" s="52" t="s">
        <v>107</v>
      </c>
      <c r="B98" s="79"/>
      <c r="C98" s="80"/>
      <c r="D98" s="79"/>
      <c r="E98" s="80"/>
      <c r="F98" s="79"/>
      <c r="G98" s="80"/>
      <c r="H98" s="79"/>
      <c r="I98" s="80"/>
      <c r="J98" s="352"/>
    </row>
    <row r="99" spans="1:10" s="14" customFormat="1" ht="36.6" customHeight="1" x14ac:dyDescent="0.2">
      <c r="A99" s="52" t="s">
        <v>108</v>
      </c>
      <c r="B99" s="81"/>
      <c r="C99" s="82"/>
      <c r="D99" s="81"/>
      <c r="E99" s="80"/>
      <c r="F99" s="81"/>
      <c r="G99" s="80"/>
      <c r="H99" s="81"/>
      <c r="I99" s="80"/>
      <c r="J99" s="352"/>
    </row>
    <row r="100" spans="1:10" s="14" customFormat="1" ht="36.6" customHeight="1" x14ac:dyDescent="0.2">
      <c r="A100" s="52" t="s">
        <v>374</v>
      </c>
      <c r="B100" s="81"/>
      <c r="C100" s="82"/>
      <c r="D100" s="81"/>
      <c r="E100" s="80"/>
      <c r="F100" s="81"/>
      <c r="G100" s="80"/>
      <c r="H100" s="81"/>
      <c r="I100" s="80"/>
      <c r="J100" s="352"/>
    </row>
    <row r="101" spans="1:10" s="14" customFormat="1" ht="49.9" customHeight="1" x14ac:dyDescent="0.2">
      <c r="A101" s="208" t="s">
        <v>204</v>
      </c>
      <c r="B101" s="79"/>
      <c r="C101" s="82"/>
      <c r="D101" s="79"/>
      <c r="E101" s="80"/>
      <c r="F101" s="79"/>
      <c r="G101" s="80"/>
      <c r="H101" s="79"/>
      <c r="I101" s="80"/>
      <c r="J101" s="352"/>
    </row>
    <row r="102" spans="1:10" s="14" customFormat="1" ht="49.9" customHeight="1" thickBot="1" x14ac:dyDescent="0.25">
      <c r="A102" s="437" t="s">
        <v>417</v>
      </c>
      <c r="B102" s="83"/>
      <c r="C102" s="80"/>
      <c r="D102" s="83"/>
      <c r="E102" s="80"/>
      <c r="F102" s="83"/>
      <c r="G102" s="80"/>
      <c r="H102" s="83"/>
      <c r="I102" s="80"/>
      <c r="J102" s="352"/>
    </row>
    <row r="103" spans="1:10" s="14" customFormat="1" ht="46.15" customHeight="1" thickTop="1" x14ac:dyDescent="0.2">
      <c r="A103" s="406" t="s">
        <v>205</v>
      </c>
      <c r="B103" s="136">
        <f>SUM(B96:B102)</f>
        <v>0</v>
      </c>
      <c r="C103" s="82"/>
      <c r="D103" s="136">
        <f>SUM(D96:D102)</f>
        <v>0</v>
      </c>
      <c r="E103" s="64"/>
      <c r="F103" s="136">
        <f>SUM(F96:F102)</f>
        <v>0</v>
      </c>
      <c r="G103" s="64"/>
      <c r="H103" s="136">
        <f>SUM(H96:H102)</f>
        <v>0</v>
      </c>
      <c r="I103" s="64"/>
      <c r="J103" s="352"/>
    </row>
    <row r="104" spans="1:10" s="14" customFormat="1" ht="67.900000000000006" customHeight="1" thickBot="1" x14ac:dyDescent="0.3">
      <c r="A104" s="75" t="s">
        <v>275</v>
      </c>
      <c r="B104" s="198"/>
      <c r="C104" s="199"/>
      <c r="D104" s="198"/>
      <c r="E104" s="76"/>
      <c r="F104" s="198"/>
      <c r="G104" s="76"/>
      <c r="H104" s="198"/>
      <c r="I104" s="76"/>
      <c r="J104" s="352"/>
    </row>
    <row r="105" spans="1:10" s="16" customFormat="1" ht="46.9" customHeight="1" thickTop="1" x14ac:dyDescent="0.2">
      <c r="A105" s="197" t="s">
        <v>206</v>
      </c>
      <c r="B105" s="168">
        <f>B62</f>
        <v>0</v>
      </c>
      <c r="C105" s="54" t="str">
        <f t="shared" ref="C105:C110" si="16">IF(B105="","",IF(B105=0,"",(B105/B$6/$A$11)))</f>
        <v/>
      </c>
      <c r="D105" s="168">
        <f>D62</f>
        <v>0</v>
      </c>
      <c r="E105" s="54" t="str">
        <f t="shared" ref="E105:E110" si="17">IF(D105="","",IF(D105=0,"",(D105/D$6/$A$11)))</f>
        <v/>
      </c>
      <c r="F105" s="168">
        <f>F62</f>
        <v>0</v>
      </c>
      <c r="G105" s="54" t="str">
        <f t="shared" ref="G105:G110" si="18">IF(F105="","",IF(F105=0,"",(F105/F$6/$A$11)))</f>
        <v/>
      </c>
      <c r="H105" s="168">
        <f>H62</f>
        <v>0</v>
      </c>
      <c r="I105" s="54" t="str">
        <f t="shared" ref="I105:I110" si="19">IF(H105="","",IF(H105=0,"",(H105/H$6/$A$11)))</f>
        <v/>
      </c>
      <c r="J105" s="355"/>
    </row>
    <row r="106" spans="1:10" s="17" customFormat="1" ht="46.9" customHeight="1" thickBot="1" x14ac:dyDescent="0.25">
      <c r="A106" s="162" t="s">
        <v>207</v>
      </c>
      <c r="B106" s="151">
        <f>B79</f>
        <v>0</v>
      </c>
      <c r="C106" s="74" t="str">
        <f t="shared" si="16"/>
        <v/>
      </c>
      <c r="D106" s="151">
        <f>D79</f>
        <v>0</v>
      </c>
      <c r="E106" s="74" t="str">
        <f t="shared" si="17"/>
        <v/>
      </c>
      <c r="F106" s="151">
        <f>F79</f>
        <v>0</v>
      </c>
      <c r="G106" s="74" t="str">
        <f t="shared" si="18"/>
        <v/>
      </c>
      <c r="H106" s="151">
        <f>H79</f>
        <v>0</v>
      </c>
      <c r="I106" s="74" t="str">
        <f t="shared" si="19"/>
        <v/>
      </c>
      <c r="J106" s="349"/>
    </row>
    <row r="107" spans="1:10" s="10" customFormat="1" ht="46.9" customHeight="1" thickTop="1" x14ac:dyDescent="0.2">
      <c r="A107" s="405" t="s">
        <v>345</v>
      </c>
      <c r="B107" s="165">
        <f>SUM(B105:B106)</f>
        <v>0</v>
      </c>
      <c r="C107" s="42" t="str">
        <f t="shared" si="16"/>
        <v/>
      </c>
      <c r="D107" s="165">
        <f>SUM(D105:D106)</f>
        <v>0</v>
      </c>
      <c r="E107" s="42" t="str">
        <f t="shared" si="17"/>
        <v/>
      </c>
      <c r="F107" s="165">
        <f>SUM(F105:F106)</f>
        <v>0</v>
      </c>
      <c r="G107" s="42" t="str">
        <f t="shared" si="18"/>
        <v/>
      </c>
      <c r="H107" s="165">
        <f>SUM(H105:H106)</f>
        <v>0</v>
      </c>
      <c r="I107" s="42" t="str">
        <f t="shared" si="19"/>
        <v/>
      </c>
      <c r="J107" s="352"/>
    </row>
    <row r="108" spans="1:10" s="10" customFormat="1" ht="46.9" customHeight="1" x14ac:dyDescent="0.2">
      <c r="A108" s="160" t="s">
        <v>208</v>
      </c>
      <c r="B108" s="161">
        <f>B94</f>
        <v>0</v>
      </c>
      <c r="C108" s="54" t="str">
        <f t="shared" si="16"/>
        <v/>
      </c>
      <c r="D108" s="161">
        <f>D94</f>
        <v>0</v>
      </c>
      <c r="E108" s="54" t="str">
        <f t="shared" si="17"/>
        <v/>
      </c>
      <c r="F108" s="161">
        <f>F94</f>
        <v>0</v>
      </c>
      <c r="G108" s="54" t="str">
        <f t="shared" si="18"/>
        <v/>
      </c>
      <c r="H108" s="161">
        <f>H94</f>
        <v>0</v>
      </c>
      <c r="I108" s="54" t="str">
        <f t="shared" si="19"/>
        <v/>
      </c>
      <c r="J108" s="352"/>
    </row>
    <row r="109" spans="1:10" s="10" customFormat="1" ht="46.9" customHeight="1" thickBot="1" x14ac:dyDescent="0.25">
      <c r="A109" s="166" t="s">
        <v>209</v>
      </c>
      <c r="B109" s="163">
        <f>B103</f>
        <v>0</v>
      </c>
      <c r="C109" s="74" t="str">
        <f t="shared" si="16"/>
        <v/>
      </c>
      <c r="D109" s="163">
        <f>D103</f>
        <v>0</v>
      </c>
      <c r="E109" s="74" t="str">
        <f t="shared" si="17"/>
        <v/>
      </c>
      <c r="F109" s="163">
        <f>F103</f>
        <v>0</v>
      </c>
      <c r="G109" s="54" t="str">
        <f t="shared" si="18"/>
        <v/>
      </c>
      <c r="H109" s="163">
        <f>H103</f>
        <v>0</v>
      </c>
      <c r="I109" s="74" t="str">
        <f t="shared" si="19"/>
        <v/>
      </c>
      <c r="J109" s="352"/>
    </row>
    <row r="110" spans="1:10" s="10" customFormat="1" ht="46.9" customHeight="1" thickTop="1" x14ac:dyDescent="0.2">
      <c r="A110" s="405" t="s">
        <v>210</v>
      </c>
      <c r="B110" s="167">
        <f>B107+B108+B109</f>
        <v>0</v>
      </c>
      <c r="C110" s="51" t="str">
        <f t="shared" si="16"/>
        <v/>
      </c>
      <c r="D110" s="167">
        <f>D107+D108+D109</f>
        <v>0</v>
      </c>
      <c r="E110" s="51" t="str">
        <f t="shared" si="17"/>
        <v/>
      </c>
      <c r="F110" s="167">
        <f>F107+F108+F109</f>
        <v>0</v>
      </c>
      <c r="G110" s="236" t="str">
        <f t="shared" si="18"/>
        <v/>
      </c>
      <c r="H110" s="167">
        <f>H107+H108+H109</f>
        <v>0</v>
      </c>
      <c r="I110" s="236" t="str">
        <f t="shared" si="19"/>
        <v/>
      </c>
      <c r="J110" s="352"/>
    </row>
    <row r="111" spans="1:10" s="15" customFormat="1" ht="79.150000000000006" customHeight="1" x14ac:dyDescent="0.3">
      <c r="A111" s="169" t="s">
        <v>131</v>
      </c>
      <c r="B111" s="125"/>
      <c r="C111" s="170"/>
      <c r="D111" s="125"/>
      <c r="E111" s="170"/>
      <c r="F111" s="125"/>
      <c r="G111" s="170"/>
      <c r="H111" s="125"/>
      <c r="I111" s="170"/>
      <c r="J111" s="350"/>
    </row>
    <row r="112" spans="1:10" s="10" customFormat="1" ht="42" customHeight="1" x14ac:dyDescent="0.25">
      <c r="A112" s="171" t="s">
        <v>101</v>
      </c>
      <c r="B112" s="84"/>
      <c r="C112" s="85"/>
      <c r="D112" s="84"/>
      <c r="E112" s="85"/>
      <c r="F112" s="84"/>
      <c r="G112" s="85"/>
      <c r="H112" s="84"/>
      <c r="I112" s="85"/>
      <c r="J112" s="352"/>
    </row>
    <row r="113" spans="1:10" s="10" customFormat="1" ht="38.450000000000003" customHeight="1" x14ac:dyDescent="0.2">
      <c r="A113" s="18" t="s">
        <v>415</v>
      </c>
      <c r="B113" s="116" t="s">
        <v>41</v>
      </c>
      <c r="C113" s="85"/>
      <c r="D113" s="116" t="s">
        <v>41</v>
      </c>
      <c r="E113" s="85"/>
      <c r="F113" s="116" t="s">
        <v>41</v>
      </c>
      <c r="G113" s="85"/>
      <c r="H113" s="116" t="s">
        <v>41</v>
      </c>
      <c r="I113" s="85"/>
      <c r="J113" s="352"/>
    </row>
    <row r="114" spans="1:10" s="12" customFormat="1" ht="32.450000000000003" customHeight="1" x14ac:dyDescent="0.2">
      <c r="A114" s="172" t="s">
        <v>24</v>
      </c>
      <c r="B114" s="53"/>
      <c r="C114" s="85"/>
      <c r="D114" s="53"/>
      <c r="E114" s="85"/>
      <c r="F114" s="53"/>
      <c r="G114" s="85"/>
      <c r="H114" s="53"/>
      <c r="I114" s="85"/>
      <c r="J114" s="355"/>
    </row>
    <row r="115" spans="1:10" s="17" customFormat="1" ht="32.450000000000003" customHeight="1" x14ac:dyDescent="0.2">
      <c r="A115" s="172" t="s">
        <v>211</v>
      </c>
      <c r="B115" s="53"/>
      <c r="C115" s="85"/>
      <c r="D115" s="53"/>
      <c r="E115" s="85"/>
      <c r="F115" s="53"/>
      <c r="G115" s="85"/>
      <c r="H115" s="53"/>
      <c r="I115" s="85"/>
      <c r="J115" s="349"/>
    </row>
    <row r="116" spans="1:10" s="7" customFormat="1" ht="31.9" customHeight="1" x14ac:dyDescent="0.2">
      <c r="A116" s="172" t="s">
        <v>91</v>
      </c>
      <c r="B116" s="53"/>
      <c r="C116" s="85"/>
      <c r="D116" s="53"/>
      <c r="E116" s="85"/>
      <c r="F116" s="53"/>
      <c r="G116" s="85"/>
      <c r="H116" s="53"/>
      <c r="I116" s="85"/>
      <c r="J116" s="349"/>
    </row>
    <row r="117" spans="1:10" s="10" customFormat="1" ht="31.9" customHeight="1" x14ac:dyDescent="0.2">
      <c r="A117" s="19" t="s">
        <v>92</v>
      </c>
      <c r="B117" s="53"/>
      <c r="C117" s="85"/>
      <c r="D117" s="53"/>
      <c r="E117" s="85"/>
      <c r="F117" s="53"/>
      <c r="G117" s="85"/>
      <c r="H117" s="53"/>
      <c r="I117" s="85"/>
      <c r="J117" s="352"/>
    </row>
    <row r="118" spans="1:10" s="10" customFormat="1" ht="30" customHeight="1" x14ac:dyDescent="0.2">
      <c r="A118" s="265" t="s">
        <v>193</v>
      </c>
      <c r="B118" s="53"/>
      <c r="C118" s="85"/>
      <c r="D118" s="53"/>
      <c r="E118" s="85"/>
      <c r="F118" s="53"/>
      <c r="G118" s="85"/>
      <c r="H118" s="53"/>
      <c r="I118" s="85"/>
      <c r="J118" s="352"/>
    </row>
    <row r="119" spans="1:10" s="10" customFormat="1" ht="33" customHeight="1" thickBot="1" x14ac:dyDescent="0.25">
      <c r="A119" s="266" t="s">
        <v>97</v>
      </c>
      <c r="B119" s="88"/>
      <c r="C119" s="85"/>
      <c r="D119" s="88"/>
      <c r="E119" s="85"/>
      <c r="F119" s="88"/>
      <c r="G119" s="85"/>
      <c r="H119" s="88"/>
      <c r="I119" s="85"/>
      <c r="J119" s="352"/>
    </row>
    <row r="120" spans="1:10" s="17" customFormat="1" ht="31.9" customHeight="1" thickTop="1" x14ac:dyDescent="0.2">
      <c r="A120" s="424" t="s">
        <v>36</v>
      </c>
      <c r="B120" s="89">
        <f>SUM(B114:B119)</f>
        <v>0</v>
      </c>
      <c r="C120" s="85"/>
      <c r="D120" s="89">
        <f>SUM(D114:D119)</f>
        <v>0</v>
      </c>
      <c r="E120" s="85"/>
      <c r="F120" s="89">
        <f>SUM(F114:F119)</f>
        <v>0</v>
      </c>
      <c r="G120" s="85"/>
      <c r="H120" s="89">
        <f>SUM(H114:H119)</f>
        <v>0</v>
      </c>
      <c r="I120" s="85"/>
      <c r="J120" s="349"/>
    </row>
    <row r="121" spans="1:10" s="7" customFormat="1" ht="31.9" customHeight="1" x14ac:dyDescent="0.2">
      <c r="A121" s="423" t="s">
        <v>37</v>
      </c>
      <c r="B121" s="53">
        <f>'Jälkilaskelma 2021'!B122</f>
        <v>0</v>
      </c>
      <c r="C121" s="85"/>
      <c r="D121" s="53">
        <f>'Jälkilaskelma 2021'!D122</f>
        <v>0</v>
      </c>
      <c r="E121" s="85"/>
      <c r="F121" s="53">
        <f>'Jälkilaskelma 2021'!F122</f>
        <v>0</v>
      </c>
      <c r="G121" s="85"/>
      <c r="H121" s="53">
        <f>'Jälkilaskelma 2021'!H122</f>
        <v>0</v>
      </c>
      <c r="I121" s="85"/>
      <c r="J121" s="349"/>
    </row>
    <row r="122" spans="1:10" s="10" customFormat="1" ht="31.9" customHeight="1" x14ac:dyDescent="0.2">
      <c r="A122" s="422" t="s">
        <v>39</v>
      </c>
      <c r="B122" s="89">
        <f>SUM(B120:B121)</f>
        <v>0</v>
      </c>
      <c r="C122" s="85"/>
      <c r="D122" s="89">
        <f>SUM(D120:D121)</f>
        <v>0</v>
      </c>
      <c r="E122" s="85"/>
      <c r="F122" s="89">
        <f>SUM(F120:F121)</f>
        <v>0</v>
      </c>
      <c r="G122" s="85"/>
      <c r="H122" s="89">
        <f>SUM(H120:H121)</f>
        <v>0</v>
      </c>
      <c r="I122" s="85"/>
      <c r="J122" s="352"/>
    </row>
    <row r="123" spans="1:10" s="10" customFormat="1" ht="52.9" customHeight="1" x14ac:dyDescent="0.25">
      <c r="A123" s="171" t="s">
        <v>230</v>
      </c>
      <c r="B123" s="84"/>
      <c r="C123" s="85"/>
      <c r="D123" s="84"/>
      <c r="E123" s="85"/>
      <c r="F123" s="84"/>
      <c r="G123" s="85"/>
      <c r="H123" s="84"/>
      <c r="I123" s="85"/>
      <c r="J123" s="352"/>
    </row>
    <row r="124" spans="1:10" s="17" customFormat="1" ht="31.9" customHeight="1" x14ac:dyDescent="0.2">
      <c r="A124" s="172" t="s">
        <v>20</v>
      </c>
      <c r="B124" s="53"/>
      <c r="C124" s="85"/>
      <c r="D124" s="53"/>
      <c r="E124" s="85"/>
      <c r="F124" s="53"/>
      <c r="G124" s="85"/>
      <c r="H124" s="53"/>
      <c r="I124" s="85"/>
      <c r="J124" s="349"/>
    </row>
    <row r="125" spans="1:10" s="7" customFormat="1" ht="32.450000000000003" customHeight="1" x14ac:dyDescent="0.2">
      <c r="A125" s="172" t="s">
        <v>96</v>
      </c>
      <c r="B125" s="53"/>
      <c r="C125" s="85"/>
      <c r="D125" s="53"/>
      <c r="E125" s="85"/>
      <c r="F125" s="53"/>
      <c r="G125" s="85"/>
      <c r="H125" s="53"/>
      <c r="I125" s="85"/>
      <c r="J125" s="349"/>
    </row>
    <row r="126" spans="1:10" s="10" customFormat="1" ht="32.450000000000003" customHeight="1" x14ac:dyDescent="0.2">
      <c r="A126" s="172" t="s">
        <v>93</v>
      </c>
      <c r="B126" s="53"/>
      <c r="C126" s="85"/>
      <c r="D126" s="53"/>
      <c r="E126" s="85"/>
      <c r="F126" s="53"/>
      <c r="G126" s="85"/>
      <c r="H126" s="53"/>
      <c r="I126" s="85"/>
      <c r="J126" s="352"/>
    </row>
    <row r="127" spans="1:10" s="10" customFormat="1" ht="35.450000000000003" customHeight="1" x14ac:dyDescent="0.2">
      <c r="A127" s="19" t="s">
        <v>212</v>
      </c>
      <c r="B127" s="53"/>
      <c r="C127" s="85"/>
      <c r="D127" s="50"/>
      <c r="E127" s="85"/>
      <c r="F127" s="50"/>
      <c r="G127" s="85"/>
      <c r="H127" s="50"/>
      <c r="I127" s="85"/>
      <c r="J127" s="352"/>
    </row>
    <row r="128" spans="1:10" s="10" customFormat="1" ht="35.450000000000003" customHeight="1" x14ac:dyDescent="0.2">
      <c r="A128" s="265" t="s">
        <v>193</v>
      </c>
      <c r="B128" s="53"/>
      <c r="C128" s="85"/>
      <c r="D128" s="50"/>
      <c r="E128" s="85"/>
      <c r="F128" s="50"/>
      <c r="G128" s="85"/>
      <c r="H128" s="50"/>
      <c r="I128" s="85"/>
      <c r="J128" s="352"/>
    </row>
    <row r="129" spans="1:10" ht="37.15" customHeight="1" thickBot="1" x14ac:dyDescent="0.25">
      <c r="A129" s="288" t="s">
        <v>97</v>
      </c>
      <c r="B129" s="88"/>
      <c r="C129" s="85"/>
      <c r="D129" s="88"/>
      <c r="E129" s="85"/>
      <c r="F129" s="88"/>
      <c r="G129" s="85"/>
      <c r="H129" s="88"/>
      <c r="I129" s="85"/>
    </row>
    <row r="130" spans="1:10" s="10" customFormat="1" ht="29.45" customHeight="1" thickTop="1" x14ac:dyDescent="0.2">
      <c r="A130" s="424" t="s">
        <v>38</v>
      </c>
      <c r="B130" s="89">
        <f>SUM(B124:B129)</f>
        <v>0</v>
      </c>
      <c r="C130" s="85"/>
      <c r="D130" s="89">
        <f>SUM(D124:D129)</f>
        <v>0</v>
      </c>
      <c r="E130" s="85"/>
      <c r="F130" s="89">
        <f>SUM(F124:F129)</f>
        <v>0</v>
      </c>
      <c r="G130" s="85"/>
      <c r="H130" s="89">
        <f>SUM(H124:H129)</f>
        <v>0</v>
      </c>
      <c r="I130" s="85"/>
      <c r="J130" s="352"/>
    </row>
    <row r="131" spans="1:10" s="10" customFormat="1" ht="29.45" customHeight="1" x14ac:dyDescent="0.2">
      <c r="A131" s="423" t="s">
        <v>37</v>
      </c>
      <c r="B131" s="53">
        <f>'Jälkilaskelma 2021'!B132</f>
        <v>0</v>
      </c>
      <c r="C131" s="85"/>
      <c r="D131" s="53">
        <f>'Jälkilaskelma 2021'!D132</f>
        <v>0</v>
      </c>
      <c r="E131" s="85"/>
      <c r="F131" s="53">
        <f>'Jälkilaskelma 2021'!F132</f>
        <v>0</v>
      </c>
      <c r="G131" s="85"/>
      <c r="H131" s="53">
        <f>'Jälkilaskelma 2021'!H132</f>
        <v>0</v>
      </c>
      <c r="I131" s="85"/>
      <c r="J131" s="352"/>
    </row>
    <row r="132" spans="1:10" ht="29.45" customHeight="1" x14ac:dyDescent="0.2">
      <c r="A132" s="422" t="s">
        <v>40</v>
      </c>
      <c r="B132" s="89">
        <f>SUM(B130:B131)</f>
        <v>0</v>
      </c>
      <c r="C132" s="85"/>
      <c r="D132" s="89">
        <f>SUM(D130:D131)</f>
        <v>0</v>
      </c>
      <c r="E132" s="85"/>
      <c r="F132" s="89">
        <f>SUM(F130:F131)</f>
        <v>0</v>
      </c>
      <c r="G132" s="85"/>
      <c r="H132" s="89">
        <f>SUM(H130:H131)</f>
        <v>0</v>
      </c>
      <c r="I132" s="85"/>
    </row>
    <row r="133" spans="1:10" s="10" customFormat="1" ht="82.9" customHeight="1" x14ac:dyDescent="0.25">
      <c r="A133" s="115" t="s">
        <v>229</v>
      </c>
      <c r="B133" s="90"/>
      <c r="C133" s="91"/>
      <c r="D133" s="90"/>
      <c r="E133" s="91"/>
      <c r="F133" s="90"/>
      <c r="G133" s="91"/>
      <c r="H133" s="90"/>
      <c r="I133" s="91"/>
      <c r="J133" s="352"/>
    </row>
    <row r="134" spans="1:10" s="10" customFormat="1" ht="38.450000000000003" customHeight="1" x14ac:dyDescent="0.2">
      <c r="A134" s="117" t="s">
        <v>94</v>
      </c>
      <c r="B134" s="53"/>
      <c r="C134" s="91"/>
      <c r="D134" s="53"/>
      <c r="E134" s="91"/>
      <c r="F134" s="53"/>
      <c r="G134" s="91"/>
      <c r="H134" s="53"/>
      <c r="I134" s="91"/>
      <c r="J134" s="352"/>
    </row>
    <row r="135" spans="1:10" s="10" customFormat="1" ht="31.15" customHeight="1" thickBot="1" x14ac:dyDescent="0.25">
      <c r="A135" s="271" t="s">
        <v>95</v>
      </c>
      <c r="B135" s="272"/>
      <c r="C135" s="173"/>
      <c r="D135" s="272"/>
      <c r="E135" s="173"/>
      <c r="F135" s="272"/>
      <c r="G135" s="173"/>
      <c r="H135" s="272"/>
      <c r="I135" s="173"/>
      <c r="J135" s="352"/>
    </row>
    <row r="136" spans="1:10" s="10" customFormat="1" ht="31.15" customHeight="1" thickTop="1" x14ac:dyDescent="0.2">
      <c r="A136" s="424" t="s">
        <v>42</v>
      </c>
      <c r="B136" s="175">
        <f>SUM(B134:B135)</f>
        <v>0</v>
      </c>
      <c r="C136" s="173"/>
      <c r="D136" s="175">
        <f>SUM(D134:D135)</f>
        <v>0</v>
      </c>
      <c r="E136" s="173"/>
      <c r="F136" s="175">
        <f>SUM(F134:F135)</f>
        <v>0</v>
      </c>
      <c r="G136" s="173"/>
      <c r="H136" s="175">
        <f>SUM(H134:H135)</f>
        <v>0</v>
      </c>
      <c r="I136" s="173"/>
      <c r="J136" s="352"/>
    </row>
    <row r="137" spans="1:10" s="10" customFormat="1" ht="31.15" customHeight="1" x14ac:dyDescent="0.2">
      <c r="A137" s="423" t="s">
        <v>37</v>
      </c>
      <c r="B137" s="11">
        <f>'Jälkilaskelma 2021'!B138</f>
        <v>0</v>
      </c>
      <c r="C137" s="173"/>
      <c r="D137" s="11">
        <f>'Jälkilaskelma 2021'!D138</f>
        <v>0</v>
      </c>
      <c r="E137" s="173"/>
      <c r="F137" s="11">
        <f>'Jälkilaskelma 2021'!F138</f>
        <v>0</v>
      </c>
      <c r="G137" s="173"/>
      <c r="H137" s="11">
        <f>'Jälkilaskelma 2021'!H138</f>
        <v>0</v>
      </c>
      <c r="I137" s="173"/>
      <c r="J137" s="352"/>
    </row>
    <row r="138" spans="1:10" s="10" customFormat="1" ht="31.15" customHeight="1" x14ac:dyDescent="0.2">
      <c r="A138" s="422" t="s">
        <v>43</v>
      </c>
      <c r="B138" s="175">
        <f>SUM(B136:B137)</f>
        <v>0</v>
      </c>
      <c r="C138" s="173"/>
      <c r="D138" s="175">
        <f>SUM(D136:D137)</f>
        <v>0</v>
      </c>
      <c r="E138" s="173"/>
      <c r="F138" s="175">
        <f>SUM(F136:F137)</f>
        <v>0</v>
      </c>
      <c r="G138" s="173"/>
      <c r="H138" s="175">
        <f>SUM(H136:H137)</f>
        <v>0</v>
      </c>
      <c r="I138" s="173"/>
      <c r="J138" s="352"/>
    </row>
    <row r="139" spans="1:10" s="15" customFormat="1" ht="58.15" customHeight="1" x14ac:dyDescent="0.25">
      <c r="A139" s="411" t="s">
        <v>213</v>
      </c>
      <c r="B139" s="118"/>
      <c r="C139" s="119"/>
      <c r="D139" s="118"/>
      <c r="E139" s="119"/>
      <c r="F139" s="118"/>
      <c r="G139" s="119"/>
      <c r="H139" s="118"/>
      <c r="I139" s="119"/>
      <c r="J139" s="350"/>
    </row>
    <row r="140" spans="1:10" s="15" customFormat="1" ht="43.15" customHeight="1" x14ac:dyDescent="0.2">
      <c r="A140" s="176" t="s">
        <v>206</v>
      </c>
      <c r="B140" s="44">
        <f>B105</f>
        <v>0</v>
      </c>
      <c r="C140" s="121"/>
      <c r="D140" s="44">
        <f>D105</f>
        <v>0</v>
      </c>
      <c r="E140" s="121"/>
      <c r="F140" s="44">
        <f>F105</f>
        <v>0</v>
      </c>
      <c r="G140" s="121"/>
      <c r="H140" s="44">
        <f>H105</f>
        <v>0</v>
      </c>
      <c r="I140" s="121"/>
      <c r="J140" s="350"/>
    </row>
    <row r="141" spans="1:10" s="15" customFormat="1" ht="32.450000000000003" customHeight="1" x14ac:dyDescent="0.2">
      <c r="A141" s="176" t="s">
        <v>207</v>
      </c>
      <c r="B141" s="44">
        <f>B106</f>
        <v>0</v>
      </c>
      <c r="C141" s="121"/>
      <c r="D141" s="44">
        <f>D106</f>
        <v>0</v>
      </c>
      <c r="E141" s="121"/>
      <c r="F141" s="44">
        <f>F106</f>
        <v>0</v>
      </c>
      <c r="G141" s="121"/>
      <c r="H141" s="44">
        <f>H106</f>
        <v>0</v>
      </c>
      <c r="I141" s="121"/>
      <c r="J141" s="350"/>
    </row>
    <row r="142" spans="1:10" s="15" customFormat="1" ht="38.450000000000003" customHeight="1" x14ac:dyDescent="0.2">
      <c r="A142" s="177" t="s">
        <v>214</v>
      </c>
      <c r="B142" s="44">
        <f>B108</f>
        <v>0</v>
      </c>
      <c r="C142" s="121"/>
      <c r="D142" s="44">
        <f>D108</f>
        <v>0</v>
      </c>
      <c r="E142" s="121"/>
      <c r="F142" s="44">
        <f>F108</f>
        <v>0</v>
      </c>
      <c r="G142" s="121"/>
      <c r="H142" s="44">
        <f>H108</f>
        <v>0</v>
      </c>
      <c r="I142" s="121"/>
      <c r="J142" s="350"/>
    </row>
    <row r="143" spans="1:10" s="8" customFormat="1" ht="40.15" customHeight="1" x14ac:dyDescent="0.2">
      <c r="A143" s="177" t="s">
        <v>215</v>
      </c>
      <c r="B143" s="44">
        <f>B109</f>
        <v>0</v>
      </c>
      <c r="C143" s="121"/>
      <c r="D143" s="44">
        <f>D109</f>
        <v>0</v>
      </c>
      <c r="E143" s="121"/>
      <c r="F143" s="44">
        <f>F109</f>
        <v>0</v>
      </c>
      <c r="G143" s="121"/>
      <c r="H143" s="44">
        <f>H109</f>
        <v>0</v>
      </c>
      <c r="I143" s="121"/>
      <c r="J143" s="350"/>
    </row>
    <row r="144" spans="1:10" s="15" customFormat="1" ht="31.15" customHeight="1" x14ac:dyDescent="0.2">
      <c r="A144" s="177" t="s">
        <v>39</v>
      </c>
      <c r="B144" s="44">
        <f>B122</f>
        <v>0</v>
      </c>
      <c r="C144" s="121"/>
      <c r="D144" s="44">
        <f>D122</f>
        <v>0</v>
      </c>
      <c r="E144" s="121"/>
      <c r="F144" s="44">
        <f>F122</f>
        <v>0</v>
      </c>
      <c r="G144" s="121"/>
      <c r="H144" s="44">
        <f>H122</f>
        <v>0</v>
      </c>
      <c r="I144" s="121"/>
      <c r="J144" s="350"/>
    </row>
    <row r="145" spans="1:10" s="15" customFormat="1" ht="31.15" customHeight="1" x14ac:dyDescent="0.2">
      <c r="A145" s="177" t="s">
        <v>40</v>
      </c>
      <c r="B145" s="44">
        <f>B132</f>
        <v>0</v>
      </c>
      <c r="C145" s="121"/>
      <c r="D145" s="44">
        <f>D132</f>
        <v>0</v>
      </c>
      <c r="E145" s="121"/>
      <c r="F145" s="44">
        <f>F132</f>
        <v>0</v>
      </c>
      <c r="G145" s="121"/>
      <c r="H145" s="44">
        <f>H132</f>
        <v>0</v>
      </c>
      <c r="I145" s="121"/>
      <c r="J145" s="350"/>
    </row>
    <row r="146" spans="1:10" s="15" customFormat="1" ht="34.15" customHeight="1" thickBot="1" x14ac:dyDescent="0.25">
      <c r="A146" s="166" t="s">
        <v>216</v>
      </c>
      <c r="B146" s="74">
        <f>B138</f>
        <v>0</v>
      </c>
      <c r="C146" s="121"/>
      <c r="D146" s="74">
        <f>D138</f>
        <v>0</v>
      </c>
      <c r="E146" s="121"/>
      <c r="F146" s="74">
        <f>F138</f>
        <v>0</v>
      </c>
      <c r="G146" s="121"/>
      <c r="H146" s="74">
        <f>H138</f>
        <v>0</v>
      </c>
      <c r="I146" s="121"/>
      <c r="J146" s="350"/>
    </row>
    <row r="147" spans="1:10" s="15" customFormat="1" ht="32.450000000000003" customHeight="1" thickTop="1" x14ac:dyDescent="0.2">
      <c r="A147" s="427" t="s">
        <v>400</v>
      </c>
      <c r="B147" s="178">
        <f>SUM(B140:B146)</f>
        <v>0</v>
      </c>
      <c r="C147" s="122"/>
      <c r="D147" s="178">
        <f>SUM(D140:D146)</f>
        <v>0</v>
      </c>
      <c r="E147" s="122"/>
      <c r="F147" s="178">
        <f>SUM(F140:F146)</f>
        <v>0</v>
      </c>
      <c r="G147" s="122"/>
      <c r="H147" s="178">
        <f>SUM(H140:H146)</f>
        <v>0</v>
      </c>
      <c r="I147" s="122"/>
      <c r="J147" s="350"/>
    </row>
    <row r="148" spans="1:10" s="15" customFormat="1" ht="61.9" customHeight="1" x14ac:dyDescent="0.25">
      <c r="A148" s="374" t="s">
        <v>399</v>
      </c>
      <c r="B148"/>
      <c r="C148" s="122"/>
      <c r="D148" s="226"/>
      <c r="E148" s="122"/>
      <c r="F148" s="120"/>
      <c r="J148" s="350"/>
    </row>
    <row r="149" spans="1:10" s="15" customFormat="1" ht="25.15" customHeight="1" x14ac:dyDescent="0.2">
      <c r="A149" s="160" t="s">
        <v>217</v>
      </c>
      <c r="B149" s="223"/>
      <c r="C149" s="121"/>
      <c r="D149" s="123"/>
      <c r="E149" s="124"/>
      <c r="F149" s="120"/>
      <c r="J149" s="350"/>
    </row>
    <row r="150" spans="1:10" s="15" customFormat="1" ht="25.15" customHeight="1" x14ac:dyDescent="0.2">
      <c r="A150" s="221" t="s">
        <v>278</v>
      </c>
      <c r="B150" s="223"/>
      <c r="C150" s="121"/>
      <c r="D150" s="123"/>
      <c r="E150" s="124"/>
      <c r="F150" s="120"/>
      <c r="J150" s="350"/>
    </row>
    <row r="151" spans="1:10" s="15" customFormat="1" ht="25.15" customHeight="1" x14ac:dyDescent="0.2">
      <c r="A151" s="222" t="s">
        <v>279</v>
      </c>
      <c r="B151" s="223"/>
      <c r="C151" s="121"/>
      <c r="D151" s="123"/>
      <c r="E151" s="124"/>
      <c r="F151" s="120"/>
      <c r="J151" s="350"/>
    </row>
    <row r="152" spans="1:10" s="15" customFormat="1" ht="40.15" customHeight="1" thickBot="1" x14ac:dyDescent="0.3">
      <c r="A152" s="412" t="s">
        <v>218</v>
      </c>
      <c r="B152" s="224">
        <f>B149-(SUM(B150:B151))</f>
        <v>0</v>
      </c>
      <c r="C152" s="124"/>
      <c r="D152" s="125"/>
      <c r="E152" s="124"/>
      <c r="F152" s="120"/>
      <c r="G152"/>
      <c r="J152" s="357"/>
    </row>
    <row r="153" spans="1:10" s="8" customFormat="1" ht="56.45" customHeight="1" thickTop="1" thickBot="1" x14ac:dyDescent="0.25">
      <c r="A153" s="414" t="s">
        <v>219</v>
      </c>
      <c r="B153" s="182">
        <f>ROUNDDOWN(B147-B152,2)</f>
        <v>0</v>
      </c>
      <c r="C153" s="127" t="str">
        <f>IF((B153)=0,"",IF((B153)&lt;&gt;0,"Kokonaisjäämän ja taseen rahoitusaseman lukujen on täsmättävä toisiinsa. Jos luvut eivät täsmää, on jälkilaskelman luvut tarkistettava. Huom! Tarkistuslaskelmat auttavat tarkistamisessa."))</f>
        <v/>
      </c>
      <c r="D153" s="125"/>
      <c r="E153" s="124"/>
      <c r="F153" s="2"/>
      <c r="J153" s="350"/>
    </row>
    <row r="154" spans="1:10" s="15" customFormat="1" ht="25.15" customHeight="1" thickTop="1" x14ac:dyDescent="0.2">
      <c r="A154" s="160" t="s">
        <v>220</v>
      </c>
      <c r="B154" s="223">
        <f>'Jälkilaskelma 2021'!B149</f>
        <v>0</v>
      </c>
      <c r="C154" s="128"/>
      <c r="D154" s="123"/>
      <c r="E154" s="124"/>
      <c r="F154" s="120"/>
      <c r="J154" s="350"/>
    </row>
    <row r="155" spans="1:10" s="15" customFormat="1" ht="25.15" customHeight="1" x14ac:dyDescent="0.2">
      <c r="A155" s="160" t="s">
        <v>221</v>
      </c>
      <c r="B155" s="223">
        <f>'Jälkilaskelma 2021'!B150</f>
        <v>0</v>
      </c>
      <c r="C155" s="118"/>
      <c r="D155" s="123"/>
      <c r="E155" s="124"/>
      <c r="F155" s="120"/>
      <c r="J155" s="350"/>
    </row>
    <row r="156" spans="1:10" s="15" customFormat="1" ht="25.15" customHeight="1" thickBot="1" x14ac:dyDescent="0.25">
      <c r="A156" s="160" t="s">
        <v>222</v>
      </c>
      <c r="B156" s="223">
        <f>'Jälkilaskelma 2021'!B151</f>
        <v>0</v>
      </c>
      <c r="C156" s="118"/>
      <c r="D156" s="123"/>
      <c r="E156" s="124"/>
      <c r="F156" s="120"/>
      <c r="J156" s="350"/>
    </row>
    <row r="157" spans="1:10" s="15" customFormat="1" ht="46.15" customHeight="1" thickTop="1" x14ac:dyDescent="0.25">
      <c r="A157" s="413" t="s">
        <v>223</v>
      </c>
      <c r="B157" s="225">
        <f>B154-(SUM(B155:B156))</f>
        <v>0</v>
      </c>
      <c r="C157" s="179"/>
      <c r="D157" s="180"/>
      <c r="E157" s="181"/>
      <c r="F157" s="120"/>
      <c r="J157" s="357"/>
    </row>
    <row r="158" spans="1:10" s="132" customFormat="1" ht="61.9" customHeight="1" x14ac:dyDescent="0.25">
      <c r="A158" s="227" t="s">
        <v>231</v>
      </c>
      <c r="B158" s="124"/>
      <c r="C158" s="129"/>
      <c r="D158" s="123"/>
      <c r="E158" s="130"/>
      <c r="F158" s="131"/>
      <c r="J158" s="358"/>
    </row>
    <row r="159" spans="1:10" s="132" customFormat="1" ht="36" customHeight="1" x14ac:dyDescent="0.2">
      <c r="A159" s="417" t="s">
        <v>232</v>
      </c>
      <c r="B159" s="185"/>
      <c r="C159" s="123"/>
      <c r="D159" s="359"/>
      <c r="E159" s="130"/>
      <c r="F159" s="359"/>
      <c r="H159" s="359"/>
      <c r="J159" s="358"/>
    </row>
    <row r="160" spans="1:10" ht="25.15" customHeight="1" x14ac:dyDescent="0.2">
      <c r="A160" s="217" t="s">
        <v>233</v>
      </c>
      <c r="B160" s="93"/>
      <c r="C160" s="92"/>
      <c r="D160" s="360"/>
      <c r="F160" s="360"/>
      <c r="H160" s="360"/>
    </row>
    <row r="161" spans="1:10" ht="25.15" customHeight="1" x14ac:dyDescent="0.2">
      <c r="A161" s="210" t="s">
        <v>234</v>
      </c>
      <c r="B161" s="93"/>
      <c r="C161" s="92"/>
      <c r="D161" s="360"/>
      <c r="F161" s="360"/>
      <c r="H161" s="360"/>
    </row>
    <row r="162" spans="1:10" ht="25.15" customHeight="1" x14ac:dyDescent="0.2">
      <c r="A162" s="217" t="s">
        <v>235</v>
      </c>
      <c r="B162" s="93"/>
      <c r="C162" s="92"/>
      <c r="D162" s="360"/>
      <c r="F162" s="360"/>
      <c r="H162" s="360"/>
    </row>
    <row r="163" spans="1:10" ht="25.15" customHeight="1" x14ac:dyDescent="0.2">
      <c r="A163" s="217" t="s">
        <v>236</v>
      </c>
      <c r="B163" s="93"/>
      <c r="C163" s="92"/>
      <c r="D163" s="360"/>
      <c r="F163" s="360"/>
      <c r="H163" s="360"/>
    </row>
    <row r="164" spans="1:10" ht="25.15" customHeight="1" x14ac:dyDescent="0.2">
      <c r="A164" s="219" t="s">
        <v>398</v>
      </c>
      <c r="B164" s="94"/>
      <c r="C164" s="92"/>
      <c r="D164" s="144"/>
      <c r="F164" s="144"/>
      <c r="H164" s="144"/>
    </row>
    <row r="165" spans="1:10" ht="25.15" customHeight="1" x14ac:dyDescent="0.2">
      <c r="A165" s="220" t="s">
        <v>237</v>
      </c>
      <c r="B165" s="95">
        <f>SUM(B160:B164)</f>
        <v>0</v>
      </c>
      <c r="C165" s="92"/>
      <c r="D165" s="361">
        <f>SUM(D160:D164)</f>
        <v>0</v>
      </c>
      <c r="F165" s="361">
        <f>SUM(F160:F164)</f>
        <v>0</v>
      </c>
      <c r="H165" s="361">
        <f>SUM(H160:H164)</f>
        <v>0</v>
      </c>
    </row>
    <row r="166" spans="1:10" ht="25.15" customHeight="1" x14ac:dyDescent="0.2">
      <c r="A166" s="210" t="s">
        <v>238</v>
      </c>
      <c r="B166" s="96">
        <f>B18+B19+B20+B21+B66+B82+B114+B124+B48</f>
        <v>0</v>
      </c>
      <c r="C166" s="92"/>
      <c r="D166" s="362">
        <f>D18+D19+D20+D21+D66+D82+D114+D124+D48</f>
        <v>0</v>
      </c>
      <c r="F166" s="362">
        <f>F18+F19+F20+F21+F66+F82+F114+F124+F48</f>
        <v>0</v>
      </c>
      <c r="H166" s="362">
        <f>H18+H19+H20+H21+H66+H82+H114+H124+H48</f>
        <v>0</v>
      </c>
    </row>
    <row r="167" spans="1:10" s="435" customFormat="1" ht="25.15" customHeight="1" x14ac:dyDescent="0.2">
      <c r="A167" s="210" t="s">
        <v>239</v>
      </c>
      <c r="B167" s="97">
        <f>-(B46-B41-B43-B24+B68+B72+B74+B86+B88-B115-B125+B71+B51+B54+B55+B57-B44-B102)</f>
        <v>0</v>
      </c>
      <c r="C167" s="92"/>
      <c r="D167" s="97">
        <f>-(D46-D41-D43-D24+D68+D72+D74+D86+D88-D115-D125+D71+D51+D54+D55+D57-D44-D102)</f>
        <v>0</v>
      </c>
      <c r="E167" s="40"/>
      <c r="F167" s="97">
        <f>-(F46-F41-F43-F24+F68+F72+F74+F86+F88-F115-F125+F71+F51+F54+F55+F57-F44-F102)</f>
        <v>0</v>
      </c>
      <c r="H167" s="97">
        <f>-(H46-H41-H43-H24+H68+H72+H74+H86+H88-H115-H125+H71+H51+H54+H55+H57-H44-H102)</f>
        <v>0</v>
      </c>
      <c r="J167" s="352"/>
    </row>
    <row r="168" spans="1:10" ht="25.15" customHeight="1" x14ac:dyDescent="0.2">
      <c r="A168" s="217" t="s">
        <v>235</v>
      </c>
      <c r="B168" s="96">
        <f>B162</f>
        <v>0</v>
      </c>
      <c r="C168" s="92"/>
      <c r="D168" s="362">
        <f>D162</f>
        <v>0</v>
      </c>
      <c r="F168" s="362">
        <f>F162</f>
        <v>0</v>
      </c>
      <c r="H168" s="362">
        <f>H162</f>
        <v>0</v>
      </c>
    </row>
    <row r="169" spans="1:10" ht="25.15" customHeight="1" x14ac:dyDescent="0.2">
      <c r="A169" s="217" t="s">
        <v>236</v>
      </c>
      <c r="B169" s="96">
        <f>B163</f>
        <v>0</v>
      </c>
      <c r="C169" s="92"/>
      <c r="D169" s="362">
        <f>D163</f>
        <v>0</v>
      </c>
      <c r="F169" s="362">
        <f>F163</f>
        <v>0</v>
      </c>
      <c r="H169" s="362">
        <f>H163</f>
        <v>0</v>
      </c>
    </row>
    <row r="170" spans="1:10" ht="25.15" customHeight="1" x14ac:dyDescent="0.2">
      <c r="A170" s="219" t="s">
        <v>398</v>
      </c>
      <c r="B170" s="105">
        <f>-B44</f>
        <v>0</v>
      </c>
      <c r="C170" s="92"/>
      <c r="D170" s="363">
        <f>-D44</f>
        <v>0</v>
      </c>
      <c r="F170" s="363">
        <f>-F44</f>
        <v>0</v>
      </c>
      <c r="H170" s="363">
        <f>-H44</f>
        <v>0</v>
      </c>
    </row>
    <row r="171" spans="1:10" ht="25.15" customHeight="1" x14ac:dyDescent="0.2">
      <c r="A171" s="220" t="s">
        <v>240</v>
      </c>
      <c r="B171" s="95">
        <f>SUM(B166:B170)</f>
        <v>0</v>
      </c>
      <c r="C171" s="92"/>
      <c r="D171" s="361">
        <f>SUM(D166:D170)</f>
        <v>0</v>
      </c>
      <c r="F171" s="361">
        <f>SUM(F166:F170)</f>
        <v>0</v>
      </c>
      <c r="H171" s="361">
        <f>SUM(H166:H170)</f>
        <v>0</v>
      </c>
    </row>
    <row r="172" spans="1:10" ht="25.15" customHeight="1" x14ac:dyDescent="0.2">
      <c r="A172" s="210" t="s">
        <v>241</v>
      </c>
      <c r="B172" s="99">
        <f>ROUNDDOWN(B165-B171,2)</f>
        <v>0</v>
      </c>
      <c r="C172" s="100" t="str">
        <f>IF((B172)=0,"",IF((B172)&lt;&gt;0,"Tilikauden tuloksen ja jälkilaskelman tuloksen on täsmättävä toisiinsa. Tarkista laskelman luvut!"))</f>
        <v/>
      </c>
      <c r="D172" s="364">
        <f>ROUNDDOWN(D165-D171,2)</f>
        <v>0</v>
      </c>
      <c r="F172" s="364">
        <f>ROUNDDOWN(F165-F171,2)</f>
        <v>0</v>
      </c>
      <c r="H172" s="364">
        <f>ROUNDDOWN(H165-H171,2)</f>
        <v>0</v>
      </c>
    </row>
    <row r="173" spans="1:10" ht="25.15" customHeight="1" x14ac:dyDescent="0.2">
      <c r="A173" s="417" t="s">
        <v>242</v>
      </c>
      <c r="B173" s="185"/>
      <c r="C173" s="92"/>
      <c r="D173" s="359"/>
      <c r="F173" s="359"/>
      <c r="H173" s="359"/>
    </row>
    <row r="174" spans="1:10" ht="25.15" customHeight="1" x14ac:dyDescent="0.2">
      <c r="A174" s="217" t="s">
        <v>243</v>
      </c>
      <c r="B174" s="93"/>
      <c r="C174" s="92"/>
      <c r="D174" s="360"/>
      <c r="F174" s="360"/>
      <c r="H174" s="360"/>
    </row>
    <row r="175" spans="1:10" ht="25.15" customHeight="1" x14ac:dyDescent="0.2">
      <c r="A175" s="210" t="s">
        <v>244</v>
      </c>
      <c r="B175" s="98">
        <f>-B162</f>
        <v>0</v>
      </c>
      <c r="C175" s="92"/>
      <c r="D175" s="363">
        <f>-D162</f>
        <v>0</v>
      </c>
      <c r="F175" s="363">
        <f>-F162</f>
        <v>0</v>
      </c>
      <c r="H175" s="363">
        <f>-H162</f>
        <v>0</v>
      </c>
    </row>
    <row r="176" spans="1:10" ht="25.15" customHeight="1" x14ac:dyDescent="0.2">
      <c r="A176" s="210" t="s">
        <v>245</v>
      </c>
      <c r="B176" s="99">
        <f>SUM(B174:B175)</f>
        <v>0</v>
      </c>
      <c r="C176" s="92"/>
      <c r="D176" s="364">
        <f>SUM(D174:D175)</f>
        <v>0</v>
      </c>
      <c r="F176" s="364">
        <f>SUM(F174:F175)</f>
        <v>0</v>
      </c>
      <c r="H176" s="364">
        <f>SUM(H174:H175)</f>
        <v>0</v>
      </c>
    </row>
    <row r="177" spans="1:10" ht="25.15" customHeight="1" x14ac:dyDescent="0.2">
      <c r="A177" s="217" t="s">
        <v>246</v>
      </c>
      <c r="B177" s="101">
        <f>'Jälkilaskelma 2021'!B174</f>
        <v>0</v>
      </c>
      <c r="C177" s="92"/>
      <c r="D177" s="365">
        <f>'Jälkilaskelma 2021'!D174</f>
        <v>0</v>
      </c>
      <c r="F177" s="365">
        <f>'Jälkilaskelma 2021'!F174</f>
        <v>0</v>
      </c>
      <c r="H177" s="365">
        <f>'Jälkilaskelma 2021'!H174</f>
        <v>0</v>
      </c>
    </row>
    <row r="178" spans="1:10" ht="25.15" customHeight="1" x14ac:dyDescent="0.2">
      <c r="A178" s="218" t="s">
        <v>247</v>
      </c>
      <c r="B178" s="95">
        <f>B176-B177</f>
        <v>0</v>
      </c>
      <c r="C178" s="92"/>
      <c r="D178" s="361">
        <f>D176-D177</f>
        <v>0</v>
      </c>
      <c r="F178" s="361">
        <f>F176-F177</f>
        <v>0</v>
      </c>
      <c r="H178" s="361">
        <f>H176-H177</f>
        <v>0</v>
      </c>
    </row>
    <row r="179" spans="1:10" s="435" customFormat="1" ht="25.15" customHeight="1" x14ac:dyDescent="0.2">
      <c r="A179" s="209" t="s">
        <v>248</v>
      </c>
      <c r="B179" s="96">
        <f>-B97+B41+B87</f>
        <v>0</v>
      </c>
      <c r="C179" s="92"/>
      <c r="D179" s="96">
        <f>-D97+D41+D87</f>
        <v>0</v>
      </c>
      <c r="E179" s="40"/>
      <c r="F179" s="96">
        <f>-F97+F41+F87</f>
        <v>0</v>
      </c>
      <c r="H179" s="96">
        <f>-H97+H41+H87</f>
        <v>0</v>
      </c>
      <c r="J179" s="352"/>
    </row>
    <row r="180" spans="1:10" ht="25.15" customHeight="1" x14ac:dyDescent="0.2">
      <c r="A180" s="209" t="s">
        <v>249</v>
      </c>
      <c r="B180" s="96">
        <f>B117</f>
        <v>0</v>
      </c>
      <c r="C180" s="92"/>
      <c r="D180" s="362">
        <f>D117</f>
        <v>0</v>
      </c>
      <c r="F180" s="362">
        <f>F117</f>
        <v>0</v>
      </c>
      <c r="H180" s="362">
        <f>H117</f>
        <v>0</v>
      </c>
    </row>
    <row r="181" spans="1:10" ht="25.15" customHeight="1" x14ac:dyDescent="0.2">
      <c r="A181" s="209" t="s">
        <v>250</v>
      </c>
      <c r="B181" s="96">
        <f>B127</f>
        <v>0</v>
      </c>
      <c r="C181" s="92"/>
      <c r="D181" s="362">
        <f>D127</f>
        <v>0</v>
      </c>
      <c r="E181" s="102"/>
      <c r="F181" s="362">
        <f>F127</f>
        <v>0</v>
      </c>
      <c r="H181" s="362">
        <f>H127</f>
        <v>0</v>
      </c>
    </row>
    <row r="182" spans="1:10" ht="25.15" customHeight="1" x14ac:dyDescent="0.2">
      <c r="A182" s="210" t="s">
        <v>245</v>
      </c>
      <c r="B182" s="103">
        <f>B179-B181-B180</f>
        <v>0</v>
      </c>
      <c r="C182" s="92"/>
      <c r="D182" s="366">
        <f>D179-D181-D180</f>
        <v>0</v>
      </c>
      <c r="F182" s="366">
        <f>F179-F181-F180</f>
        <v>0</v>
      </c>
      <c r="H182" s="366">
        <f>H179-H181-H180</f>
        <v>0</v>
      </c>
    </row>
    <row r="183" spans="1:10" ht="25.15" customHeight="1" x14ac:dyDescent="0.2">
      <c r="A183" s="210" t="s">
        <v>241</v>
      </c>
      <c r="B183" s="96">
        <f>ROUNDDOWN(IF(B178&gt;0,B178-B182,-B178+B182),2)</f>
        <v>0</v>
      </c>
      <c r="C183" s="104" t="str">
        <f>IF((B183)=0,"",IF((B183)&lt;&gt;0,"Laskelman investonnit on täsmättävä kahden tilikauden välillä tapahtuneeseen muutokseen!"))</f>
        <v/>
      </c>
      <c r="D183" s="364">
        <f>ROUNDDOWN(IF(D182&gt;0,D178-D182,-D178-D182),2)</f>
        <v>0</v>
      </c>
      <c r="F183" s="364">
        <f>ROUNDDOWN(IF(F182&gt;0,F178-F182,-F178-F182),2)</f>
        <v>0</v>
      </c>
      <c r="H183" s="364">
        <f>ROUNDDOWN(IF(H182&gt;0,H178-H182,-H178-H182),2)</f>
        <v>0</v>
      </c>
    </row>
    <row r="184" spans="1:10" ht="25.15" customHeight="1" x14ac:dyDescent="0.2">
      <c r="A184" s="415" t="s">
        <v>251</v>
      </c>
      <c r="B184" s="190"/>
      <c r="C184" s="92"/>
      <c r="D184" s="367"/>
      <c r="F184" s="367"/>
      <c r="H184" s="367"/>
    </row>
    <row r="185" spans="1:10" ht="25.15" customHeight="1" x14ac:dyDescent="0.2">
      <c r="A185" s="209" t="s">
        <v>252</v>
      </c>
      <c r="B185" s="93"/>
      <c r="C185" s="92"/>
      <c r="D185" s="360"/>
      <c r="F185" s="360"/>
      <c r="H185" s="360"/>
    </row>
    <row r="186" spans="1:10" ht="25.15" customHeight="1" x14ac:dyDescent="0.2">
      <c r="A186" s="210" t="s">
        <v>253</v>
      </c>
      <c r="B186" s="101"/>
      <c r="C186" s="92"/>
      <c r="D186" s="365"/>
      <c r="F186" s="365"/>
      <c r="H186" s="365"/>
    </row>
    <row r="187" spans="1:10" ht="25.15" customHeight="1" x14ac:dyDescent="0.2">
      <c r="A187" s="210" t="s">
        <v>245</v>
      </c>
      <c r="B187" s="99">
        <f>SUM(B185:B186)</f>
        <v>0</v>
      </c>
      <c r="C187" s="92"/>
      <c r="D187" s="364">
        <f>SUM(D185:D186)</f>
        <v>0</v>
      </c>
      <c r="F187" s="364">
        <f>SUM(F185:F186)</f>
        <v>0</v>
      </c>
      <c r="H187" s="364">
        <f>SUM(H185:H186)</f>
        <v>0</v>
      </c>
    </row>
    <row r="188" spans="1:10" ht="25.15" customHeight="1" x14ac:dyDescent="0.2">
      <c r="A188" s="209" t="s">
        <v>254</v>
      </c>
      <c r="B188" s="360">
        <f>'Jälkilaskelma 2021'!B185</f>
        <v>0</v>
      </c>
      <c r="C188" s="92"/>
      <c r="D188" s="360">
        <f>'Jälkilaskelma 2021'!D185</f>
        <v>0</v>
      </c>
      <c r="F188" s="360">
        <f>'Jälkilaskelma 2021'!F185</f>
        <v>0</v>
      </c>
      <c r="H188" s="360">
        <f>'Jälkilaskelma 2021'!H185</f>
        <v>0</v>
      </c>
    </row>
    <row r="189" spans="1:10" ht="25.15" customHeight="1" x14ac:dyDescent="0.2">
      <c r="A189" s="209" t="s">
        <v>255</v>
      </c>
      <c r="B189" s="365">
        <f>'Jälkilaskelma 2021'!B186</f>
        <v>0</v>
      </c>
      <c r="C189" s="92"/>
      <c r="D189" s="365">
        <f>'Jälkilaskelma 2021'!D186</f>
        <v>0</v>
      </c>
      <c r="F189" s="365">
        <f>'Jälkilaskelma 2021'!F186</f>
        <v>0</v>
      </c>
      <c r="H189" s="365">
        <f>'Jälkilaskelma 2021'!H186</f>
        <v>0</v>
      </c>
    </row>
    <row r="190" spans="1:10" ht="25.15" customHeight="1" x14ac:dyDescent="0.2">
      <c r="A190" s="210" t="s">
        <v>245</v>
      </c>
      <c r="B190" s="105">
        <f>SUM(B188:B189)</f>
        <v>0</v>
      </c>
      <c r="C190" s="92"/>
      <c r="D190" s="368">
        <f>SUM(D188:D189)</f>
        <v>0</v>
      </c>
      <c r="F190" s="368">
        <f>SUM(F188:F189)</f>
        <v>0</v>
      </c>
      <c r="H190" s="368">
        <f>SUM(H188:H189)</f>
        <v>0</v>
      </c>
    </row>
    <row r="191" spans="1:10" ht="25.15" customHeight="1" x14ac:dyDescent="0.2">
      <c r="A191" s="134" t="s">
        <v>256</v>
      </c>
      <c r="B191" s="95">
        <f>B187-B190</f>
        <v>0</v>
      </c>
      <c r="C191" s="92"/>
      <c r="D191" s="361">
        <f>D187-D190</f>
        <v>0</v>
      </c>
      <c r="F191" s="361">
        <f>F187-F190</f>
        <v>0</v>
      </c>
      <c r="H191" s="361">
        <f>H187-H190</f>
        <v>0</v>
      </c>
    </row>
    <row r="192" spans="1:10" ht="25.15" customHeight="1" x14ac:dyDescent="0.2">
      <c r="A192" s="209" t="s">
        <v>257</v>
      </c>
      <c r="B192" s="96">
        <f>B99+B23-B43-B52-B53-B69-B70</f>
        <v>0</v>
      </c>
      <c r="C192" s="92"/>
      <c r="D192" s="362">
        <f>D99+D23-D43-D52-D53-D69-D70</f>
        <v>0</v>
      </c>
      <c r="F192" s="362">
        <f>F99+F23-F43-F52-F53-F69-F70</f>
        <v>0</v>
      </c>
      <c r="H192" s="362">
        <f>H99+H23-H43-H52-H53-H69-H70</f>
        <v>0</v>
      </c>
    </row>
    <row r="193" spans="1:8" ht="25.15" customHeight="1" x14ac:dyDescent="0.2">
      <c r="A193" s="209" t="s">
        <v>258</v>
      </c>
      <c r="B193" s="96">
        <f>B116</f>
        <v>0</v>
      </c>
      <c r="C193" s="92"/>
      <c r="D193" s="362">
        <f>D116</f>
        <v>0</v>
      </c>
      <c r="F193" s="362">
        <f>F116</f>
        <v>0</v>
      </c>
      <c r="H193" s="362">
        <f>H116</f>
        <v>0</v>
      </c>
    </row>
    <row r="194" spans="1:8" ht="25.15" customHeight="1" x14ac:dyDescent="0.2">
      <c r="A194" s="209" t="s">
        <v>259</v>
      </c>
      <c r="B194" s="105">
        <f>B126</f>
        <v>0</v>
      </c>
      <c r="C194" s="92"/>
      <c r="D194" s="368">
        <f>D126</f>
        <v>0</v>
      </c>
      <c r="F194" s="368">
        <f>F126</f>
        <v>0</v>
      </c>
      <c r="H194" s="368">
        <f>H126</f>
        <v>0</v>
      </c>
    </row>
    <row r="195" spans="1:8" ht="25.15" customHeight="1" x14ac:dyDescent="0.2">
      <c r="A195" s="210" t="s">
        <v>245</v>
      </c>
      <c r="B195" s="99">
        <f>SUM(B192:B194)</f>
        <v>0</v>
      </c>
      <c r="C195" s="92"/>
      <c r="D195" s="364">
        <f>SUM(D192:D194)</f>
        <v>0</v>
      </c>
      <c r="F195" s="364">
        <f>SUM(F192:F194)</f>
        <v>0</v>
      </c>
      <c r="H195" s="364">
        <f>SUM(H192:H194)</f>
        <v>0</v>
      </c>
    </row>
    <row r="196" spans="1:8" ht="25.15" customHeight="1" x14ac:dyDescent="0.2">
      <c r="A196" s="210" t="s">
        <v>241</v>
      </c>
      <c r="B196" s="96">
        <f>ROUNDDOWN(IF(B191&gt;0,B191-B195,-B191+B195),2)</f>
        <v>0</v>
      </c>
      <c r="C196" s="104" t="str">
        <f>IF((B196)=0,"",IF((B196)&lt;&gt;0,"Lainojen lyhennykset ja nostot on täsmättävä kahden tilikauden välillä tapahtuneeseen lainojen muutokseen!"))</f>
        <v/>
      </c>
      <c r="D196" s="362">
        <f>ROUNDDOWN(IF(D191&gt;0,D191-D195,-D191+D195),2)</f>
        <v>0</v>
      </c>
      <c r="F196" s="362">
        <f>ROUNDDOWN(IF(F191&gt;0,F191-F195,-F191+F195),2)</f>
        <v>0</v>
      </c>
      <c r="H196" s="362">
        <f>ROUNDDOWN(IF(H191&gt;0,H191-H195,-H191+H195),2)</f>
        <v>0</v>
      </c>
    </row>
    <row r="197" spans="1:8" ht="25.15" customHeight="1" x14ac:dyDescent="0.2">
      <c r="A197" s="416" t="s">
        <v>260</v>
      </c>
      <c r="B197" s="192"/>
      <c r="C197" s="92"/>
      <c r="D197" s="369"/>
      <c r="F197" s="369"/>
      <c r="H197" s="369"/>
    </row>
    <row r="198" spans="1:8" ht="25.15" customHeight="1" x14ac:dyDescent="0.2">
      <c r="A198" s="211" t="s">
        <v>261</v>
      </c>
      <c r="B198" s="93"/>
      <c r="C198" s="92"/>
      <c r="D198" s="360"/>
      <c r="F198" s="360"/>
      <c r="H198" s="360"/>
    </row>
    <row r="199" spans="1:8" ht="25.15" customHeight="1" x14ac:dyDescent="0.2">
      <c r="A199" s="211" t="s">
        <v>262</v>
      </c>
      <c r="B199" s="101"/>
      <c r="C199" s="92"/>
      <c r="D199" s="365">
        <f>'Jälkilaskelma 2021'!D198</f>
        <v>0</v>
      </c>
      <c r="F199" s="365">
        <f>'Jälkilaskelma 2021'!F198</f>
        <v>0</v>
      </c>
      <c r="H199" s="365">
        <f>'Jälkilaskelma 2021'!H198</f>
        <v>0</v>
      </c>
    </row>
    <row r="200" spans="1:8" ht="25.15" customHeight="1" x14ac:dyDescent="0.2">
      <c r="A200" s="133" t="s">
        <v>263</v>
      </c>
      <c r="B200" s="95">
        <f>B198-B199</f>
        <v>0</v>
      </c>
      <c r="C200" s="92"/>
      <c r="D200" s="361">
        <f>D198-D199</f>
        <v>0</v>
      </c>
      <c r="F200" s="361">
        <f>F198-F199</f>
        <v>0</v>
      </c>
      <c r="H200" s="361">
        <f>H198-H199</f>
        <v>0</v>
      </c>
    </row>
    <row r="201" spans="1:8" ht="25.15" customHeight="1" x14ac:dyDescent="0.2">
      <c r="A201" s="212" t="s">
        <v>264</v>
      </c>
      <c r="B201" s="93">
        <f>B98</f>
        <v>0</v>
      </c>
      <c r="C201" s="92"/>
      <c r="D201" s="360">
        <f>D98</f>
        <v>0</v>
      </c>
      <c r="F201" s="360">
        <f>F98</f>
        <v>0</v>
      </c>
      <c r="H201" s="360">
        <f>H98</f>
        <v>0</v>
      </c>
    </row>
    <row r="202" spans="1:8" ht="25.15" customHeight="1" x14ac:dyDescent="0.2">
      <c r="A202" s="212" t="s">
        <v>265</v>
      </c>
      <c r="B202" s="93"/>
      <c r="C202" s="92"/>
      <c r="D202" s="360"/>
      <c r="F202" s="360"/>
      <c r="H202" s="360"/>
    </row>
    <row r="203" spans="1:8" ht="25.15" customHeight="1" x14ac:dyDescent="0.2">
      <c r="A203" s="212" t="s">
        <v>266</v>
      </c>
      <c r="B203" s="93"/>
      <c r="C203" s="92"/>
      <c r="D203" s="360"/>
      <c r="F203" s="360"/>
      <c r="H203" s="360"/>
    </row>
    <row r="204" spans="1:8" ht="25.15" customHeight="1" x14ac:dyDescent="0.2">
      <c r="A204" s="213" t="s">
        <v>245</v>
      </c>
      <c r="B204" s="106">
        <f>SUM(B201:B203)</f>
        <v>0</v>
      </c>
      <c r="C204" s="92"/>
      <c r="D204" s="370">
        <f>SUM(D201:D203)</f>
        <v>0</v>
      </c>
      <c r="F204" s="370">
        <f>SUM(F201:F203)</f>
        <v>0</v>
      </c>
      <c r="H204" s="370">
        <f>SUM(H201:H203)</f>
        <v>0</v>
      </c>
    </row>
    <row r="205" spans="1:8" ht="25.15" customHeight="1" x14ac:dyDescent="0.2">
      <c r="A205" s="135" t="s">
        <v>241</v>
      </c>
      <c r="B205" s="99">
        <f>ROUNDDOWN(IF(B200&gt;0,B200-B204,-B200-B204),2)</f>
        <v>0</v>
      </c>
      <c r="C205" s="104" t="str">
        <f>IF((B205)=0,"",IF((B205)&lt;&gt;0,"Opo:n muutokset on täsmättävä kahden tilikauden välillä tapahtuneeseen muutokseen!"))</f>
        <v/>
      </c>
      <c r="D205" s="364">
        <f>ROUNDDOWN(IF(D200&gt;0,D200-D204,-D200-D204),2)</f>
        <v>0</v>
      </c>
      <c r="F205" s="364">
        <f>ROUNDDOWN(IF(F200&gt;0,F200-F204,-F200-F204),2)</f>
        <v>0</v>
      </c>
      <c r="H205" s="364">
        <f>ROUNDDOWN(IF(H200&gt;0,H200-H204,-H200-H204),2)</f>
        <v>0</v>
      </c>
    </row>
    <row r="206" spans="1:8" ht="25.15" customHeight="1" x14ac:dyDescent="0.2">
      <c r="A206" s="415" t="s">
        <v>267</v>
      </c>
      <c r="B206" s="190"/>
      <c r="C206" s="92"/>
      <c r="D206" s="367"/>
      <c r="E206" s="107"/>
      <c r="F206" s="367"/>
      <c r="H206" s="367"/>
    </row>
    <row r="207" spans="1:8" ht="25.15" customHeight="1" x14ac:dyDescent="0.2">
      <c r="A207" s="210" t="s">
        <v>268</v>
      </c>
      <c r="B207" s="93"/>
      <c r="C207" s="92"/>
      <c r="D207" s="360"/>
      <c r="E207" s="107"/>
      <c r="F207" s="360"/>
      <c r="H207" s="360"/>
    </row>
    <row r="208" spans="1:8" ht="25.15" customHeight="1" x14ac:dyDescent="0.2">
      <c r="A208" s="210" t="s">
        <v>269</v>
      </c>
      <c r="B208" s="101">
        <f>'Jälkilaskelma 2021'!B207</f>
        <v>0</v>
      </c>
      <c r="C208" s="92"/>
      <c r="D208" s="365">
        <f>'Jälkilaskelma 2021'!D207</f>
        <v>0</v>
      </c>
      <c r="E208" s="107"/>
      <c r="F208" s="365">
        <f>'Jälkilaskelma 2021'!F207</f>
        <v>0</v>
      </c>
      <c r="H208" s="365">
        <f>'Jälkilaskelma 2021'!H207</f>
        <v>0</v>
      </c>
    </row>
    <row r="209" spans="1:8" ht="25.15" customHeight="1" x14ac:dyDescent="0.2">
      <c r="A209" s="214" t="s">
        <v>270</v>
      </c>
      <c r="B209" s="108">
        <f>B207-B208</f>
        <v>0</v>
      </c>
      <c r="C209" s="92"/>
      <c r="D209" s="371">
        <f>D207-D208</f>
        <v>0</v>
      </c>
      <c r="E209" s="107"/>
      <c r="F209" s="371">
        <f>F207-F208</f>
        <v>0</v>
      </c>
      <c r="H209" s="371">
        <f>H207-H208</f>
        <v>0</v>
      </c>
    </row>
    <row r="210" spans="1:8" ht="25.15" customHeight="1" x14ac:dyDescent="0.2">
      <c r="A210" s="210" t="s">
        <v>271</v>
      </c>
      <c r="B210" s="101"/>
      <c r="C210" s="92"/>
      <c r="D210" s="365"/>
      <c r="E210" s="107"/>
      <c r="F210" s="365"/>
      <c r="H210" s="365"/>
    </row>
    <row r="211" spans="1:8" ht="25.15" customHeight="1" x14ac:dyDescent="0.2">
      <c r="A211" s="210" t="s">
        <v>241</v>
      </c>
      <c r="B211" s="109">
        <f>ROUNDDOWN(IF(B209&gt;0,B209-B210,-B209-B210),2)</f>
        <v>0</v>
      </c>
      <c r="C211" s="92"/>
      <c r="D211" s="368">
        <f>ROUNDDOWN(IF(D209&gt;0,D209-D210,-D209-D210),2)</f>
        <v>0</v>
      </c>
      <c r="E211" s="107"/>
      <c r="F211" s="368">
        <f>ROUNDDOWN(IF(F209&gt;0,F209-F210,-F209-F210),2)</f>
        <v>0</v>
      </c>
      <c r="H211" s="368">
        <f>ROUNDDOWN(IF(H209&gt;0,H209-H210,-H209-H210),2)</f>
        <v>0</v>
      </c>
    </row>
    <row r="212" spans="1:8" ht="25.15" customHeight="1" x14ac:dyDescent="0.2">
      <c r="A212" s="415" t="s">
        <v>272</v>
      </c>
      <c r="B212" s="190"/>
      <c r="C212" s="92"/>
      <c r="E212" s="107"/>
    </row>
    <row r="213" spans="1:8" ht="25.15" customHeight="1" x14ac:dyDescent="0.2">
      <c r="A213" s="215" t="s">
        <v>273</v>
      </c>
      <c r="B213" s="110">
        <f>B61+B78+B93+B96+B121+B131+B137</f>
        <v>0</v>
      </c>
      <c r="C213" s="92"/>
      <c r="E213" s="107"/>
    </row>
    <row r="214" spans="1:8" ht="25.15" customHeight="1" x14ac:dyDescent="0.2">
      <c r="A214" s="215" t="s">
        <v>274</v>
      </c>
      <c r="B214" s="111">
        <f>B157</f>
        <v>0</v>
      </c>
      <c r="C214" s="92"/>
      <c r="E214" s="107"/>
    </row>
    <row r="215" spans="1:8" ht="25.15" customHeight="1" x14ac:dyDescent="0.2">
      <c r="A215" s="216" t="s">
        <v>241</v>
      </c>
      <c r="B215" s="105">
        <f>ROUNDDOWN(B213-B214,2)</f>
        <v>0</v>
      </c>
      <c r="C215" s="104" t="str">
        <f>IF((B215)=0,"",IF((B215)&lt;&gt;0,"Edellisten tilikausien jäämät on täsmättävä edellisen tilikauden taseen rahoitusasemaan!"))</f>
        <v/>
      </c>
      <c r="E215" s="107"/>
    </row>
    <row r="216" spans="1:8" ht="44.45" customHeight="1" x14ac:dyDescent="0.2">
      <c r="A216" s="56" t="s">
        <v>127</v>
      </c>
      <c r="E216" s="107"/>
    </row>
    <row r="217" spans="1:8" ht="85.9" customHeight="1" x14ac:dyDescent="0.2">
      <c r="A217" s="112"/>
      <c r="B217"/>
      <c r="C217" s="113"/>
      <c r="E217" s="107"/>
    </row>
    <row r="218" spans="1:8" ht="23.45" customHeight="1" x14ac:dyDescent="0.2">
      <c r="A218" s="285" t="s">
        <v>224</v>
      </c>
      <c r="E218" s="107"/>
    </row>
    <row r="219" spans="1:8" ht="54.6" customHeight="1" x14ac:dyDescent="0.2">
      <c r="A219" s="419" t="s">
        <v>225</v>
      </c>
      <c r="B219"/>
      <c r="C219" s="114"/>
      <c r="D219" s="80"/>
      <c r="E219" s="80"/>
    </row>
    <row r="220" spans="1:8" ht="43.15" customHeight="1" x14ac:dyDescent="0.2">
      <c r="A220" s="418" t="s">
        <v>226</v>
      </c>
      <c r="B220"/>
      <c r="C220" s="80"/>
      <c r="E220" s="107"/>
    </row>
    <row r="221" spans="1:8" ht="28.5" x14ac:dyDescent="0.2">
      <c r="A221" s="285" t="s">
        <v>227</v>
      </c>
    </row>
  </sheetData>
  <sheetProtection algorithmName="SHA-512" hashValue="jJz6+z9DjQpU61vDi0BuYH6iaevzjKRc9SQGnLP5G2df3thqJDVN5+p0/tA+cY1NCXsojcMqHLQOLHUj2bB7Ig==" saltValue="+chPMfC1WqjpjvSv1ZpuFA==" spinCount="100000" sheet="1" objects="1" scenarios="1"/>
  <conditionalFormatting sqref="B3">
    <cfRule type="expression" dxfId="19" priority="4">
      <formula>B3=#REF!</formula>
    </cfRule>
  </conditionalFormatting>
  <conditionalFormatting sqref="D3">
    <cfRule type="expression" dxfId="18" priority="3">
      <formula>D3=#REF!</formula>
    </cfRule>
  </conditionalFormatting>
  <conditionalFormatting sqref="F3">
    <cfRule type="expression" dxfId="17" priority="2">
      <formula>F3=#REF!</formula>
    </cfRule>
  </conditionalFormatting>
  <conditionalFormatting sqref="H3">
    <cfRule type="expression" dxfId="16" priority="1">
      <formula>H3=#REF!</formula>
    </cfRule>
  </conditionalFormatting>
  <dataValidations count="30">
    <dataValidation allowBlank="1" showInputMessage="1" showErrorMessage="1" promptTitle="Ohje" prompt="Luvut otetaan suoraan tuloslaskelmasta. Huomaa lisätä kuluihin myös rahoituskulut. " sqref="D161 F161 H161" xr:uid="{C7179358-A705-4597-BBCA-F33DDF817CF6}"/>
    <dataValidation allowBlank="1" showInputMessage="1" showErrorMessage="1" promptTitle="Ohje" prompt="Luvut syötetään suoraan tuloslaskelmasta. Huomaa lisätä tuottoihin myös rahoitustuotot. " sqref="D160 F160 H160" xr:uid="{0C5E4892-66D4-4C21-8403-2A9286E3A657}"/>
    <dataValidation allowBlank="1" showInputMessage="1" showErrorMessage="1" promptTitle="Vuokravakuudet" prompt="Esitetään pelkästään lainat. Jos vuokravakuudet on kirjattu pitkäaikaisiin velkoihin, esitetään ne muissa rahoitukseen vaikuttavissa tapahtumissa. " sqref="D185 F185 H185" xr:uid="{97B24D2E-11C5-4158-B953-DEA64EF09303}"/>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2B81D53B-D334-489F-B9C5-7AA00371A68B}"/>
    <dataValidation allowBlank="1" showInputMessage="1" showErrorMessage="1" prompt="Tasausryhmää koskevat tiedot täytetään vain, jos yhteisöllä on tasaus käytössä. Sarakkeen voi poistaa, mikäli sille ei ole tarvetta." sqref="D2" xr:uid="{5566A3E1-9B6B-4A4B-BFF2-2F3916753CF3}"/>
    <dataValidation allowBlank="1" showInputMessage="1" showErrorMessage="1" promptTitle="Tarkistus" prompt="Tarkista tarvittaessa laskukaava. Suojauksen voi avata salasanalla &quot;ara&quot;. " sqref="H196 B196 D183 D196 F183 F196 H183 B183" xr:uid="{40864EDC-2BD0-4B48-9622-09C8061475FB}"/>
    <dataValidation allowBlank="1" showInputMessage="1" showErrorMessage="1" promptTitle="Ohje" prompt="Luvut syötetään suoraan tilinpäätöksestä. Huomaa lisätä tuottoihin myös rahoitustuotot. " sqref="B160" xr:uid="{AF4C0F19-47FF-42FC-A9F2-37997821FD81}"/>
    <dataValidation allowBlank="1" showInputMessage="1" showErrorMessage="1" promptTitle="Ohje" prompt="Luvut otetaan suoraan tilinpäätöksestä. Huomaa lisätä kuluihin myös rahoituskulut. " sqref="B161" xr:uid="{078FCCBF-E8E0-425B-9D56-BD9DB18427EA}"/>
    <dataValidation allowBlank="1" showInputMessage="1" showErrorMessage="1" promptTitle="Ohje" prompt="OPO:n muutoksia voivat olla esim. osakepääoman muutokset, muutokset eri rahastoissa jne. Tarkista myös, ettei edell.tilikauden ja tilikauden tuloksesta ole suoraan vähennetty osinkoa. Myös osinko on huomioitava laskelmassa. " sqref="B198" xr:uid="{A201BAB6-38C4-4970-B4EB-1A50E9D3A95D}"/>
    <dataValidation allowBlank="1" showInputMessage="1" showErrorMessage="1" promptTitle="Vuokran tasaus" prompt="Jos kuluja tasataan, ei yhteisö- ja tasausryhmätason laskelmassa esitetä vuokran tasaus -summaa, koska kulut ovat jaettu kaikille kohteille. " sqref="B45 D45 B58 D58 B75 D75 B90 D90" xr:uid="{658E07AD-4D21-4191-AA1B-7B4C33E51FC7}"/>
    <dataValidation allowBlank="1" showInputMessage="1" showErrorMessage="1" promptTitle="Laskukaava" prompt="Muuta laskukaava sen mukaan, onko taseeseen aktivoidut esitetty +merkkisenä vai -merkkisenä. Tässä kaavassa taseeseen aktivoidut on hoito- ja rahoituskuluissa sekä varautumisissa esitetty +merkkisenä. " sqref="B179 F179 D179 H179" xr:uid="{19D4C470-08B1-4EE8-9B63-CCE670CB4942}"/>
    <dataValidation allowBlank="1" showInputMessage="1" showErrorMessage="1" promptTitle="Ohje" prompt="Syötä luvut! Tarkista myös että muutos näkyy jälkilaskelmalla muuna rahoitukseen vaikuttavana tapahtumana." sqref="B201:B203 D201:D203 F201:F203 H201:H203" xr:uid="{5B988E3F-47BC-4E2A-9B48-89637699A8EA}"/>
    <dataValidation allowBlank="1" showInputMessage="1" showErrorMessage="1" promptTitle="Pakollinen syöttötieto" prompt="Edellisen tilikauden taseen rahoitusasema on esitettävä laskelmassa. Summat otetaan edellisen tilikauden tilinpäätöksestä tai jälkilaskelmasta. " sqref="B154" xr:uid="{09643D7C-9CD1-45E2-967A-461ACB67ED66}"/>
    <dataValidation allowBlank="1" showInputMessage="1" showErrorMessage="1" promptTitle="Vuokravakuuksien esittäminen" prompt="Vuokravakuudet esitetään  lyhyt.aik.veloissa, jos kirjanpidossa kirjattu lyhytaikaisiin. Jos kirjanpidossa kirjattu pitkäaikaisiin, vakuudet esitetään muissa  rahoitukseen vaikuttavissa tapahtumissa. " sqref="B150 B155" xr:uid="{0B080602-134E-41B8-81C9-6A7D6240AF59}"/>
    <dataValidation allowBlank="1" showInputMessage="1" showErrorMessage="1" promptTitle="Laskentaohje" prompt="Muun vuokraustoiminnan tilikauden pitkäaik.vieraspo + lyh.aik. vieras po - edell.tilikauden pitkäaik.vieraspo + lyh.aik. vieras po." sqref="D116 B116 F116 H116" xr:uid="{776BAA79-CBF6-40DF-8841-BC3ECF9A80C6}"/>
    <dataValidation allowBlank="1" showInputMessage="1" showErrorMessage="1" promptTitle="Saadut avustukset" prompt="Summa sisältää investointeihin saadut avustukset." sqref="D97 B97 F97 H97" xr:uid="{B13D9CCA-142C-4477-8AAF-95410B27B792}"/>
    <dataValidation allowBlank="1" showInputMessage="1" showErrorMessage="1" promptTitle="Varautumisten tuotot" prompt="Varautumisten tuottoina esitetään summa, joka on todellisuudessa kertynyt vuokrissa varautumisiin. _x000a__x000a_Varautumisiin kerättävät vuokrat on esitettävä myös vuokranmäärityslaskelmassa." sqref="D82 B82 F82 H82" xr:uid="{FFF0B7CF-C946-4944-887B-1B1CA25F2A16}"/>
    <dataValidation allowBlank="1" showInputMessage="1" showErrorMessage="1" promptTitle="Lyhennykset" prompt="Esitetään ainoastaan omakustannusvuokran alaisten kohteiden lyhennykset" sqref="D69 B69 D52 B52 F69 F52 H69 H52" xr:uid="{88D7C695-5DE4-4103-B2F0-CE37C4265E6D}"/>
    <dataValidation allowBlank="1" showInputMessage="1" showErrorMessage="1" promptTitle="Vuokran tasaus" prompt="Kohdekohtaiset laskelmat: Summa kertoo, miten paljon kohde saa hyvitystä muilta kohteilta (-merkkinen) tai miten paljon kohde maksaa muiden kohteiden kuluja (+merkkinen). " sqref="H75 H90 H45 H58 F58 F75 F90 F45" xr:uid="{52C251B1-9D13-40F8-97A0-F71C3FC470CF}"/>
    <dataValidation allowBlank="1" showInputMessage="1" showErrorMessage="1" promptTitle="Korjaukset ja aktivoinnit" prompt="Korjaukset esitetään nettosummana +merkkisenä. Jos kuluja on aktivoitu taseeseen, esitetään aktivoidut kulut + merkkisenä alapuolella. (Korjauskulut+aktivoidut kulut = korjauksiin käytetyt rahavarat). Myynnit esitetään -merkkisenä." sqref="D40 B40 D87 B87 F40 F87 H40 H87" xr:uid="{0411E831-3DFE-48C1-9568-779E07696F52}"/>
    <dataValidation allowBlank="1" showInputMessage="1" showErrorMessage="1" promptTitle="Kulujen kirjaus" prompt="Kulut syötetään +merkkisenä." sqref="D27 B27 F27 H27" xr:uid="{5C5505EF-BABD-4814-ACB3-29315D77F0A8}"/>
    <dataValidation allowBlank="1" showInputMessage="1" showErrorMessage="1" promptTitle="Muut vuokratuotot" prompt="Muista vähentää muihin kuluihin kohdistuneet vuokratuotot (esim. varautumisiin kerätyt), jos niitä ei ole eritelty kirjanpidossa. " sqref="D18 B18 F18 H18" xr:uid="{07CCF780-D73F-424F-A385-5BF7BDACE118}"/>
    <dataValidation allowBlank="1" showInputMessage="1" showErrorMessage="1" prompt="Täytä huoneistoala- ja tilikauden pituus -solu." sqref="C14:C15 C18" xr:uid="{F05BF621-891E-4963-81EC-44D502EC35BC}"/>
    <dataValidation allowBlank="1" showInputMessage="1" showErrorMessage="1" prompt="Täytä huoneistoala- ja tilikauden pituus -solu. " sqref="E14:E15 E18 E64 E82 G18 I14:I15 G14:G15 I18" xr:uid="{07EA87DA-35C2-4889-A7B6-81BF49F20653}"/>
    <dataValidation operator="notBetween" showInputMessage="1" showErrorMessage="1" prompt="Lisää tilikauden pituus kuukausina." sqref="A11" xr:uid="{4C7DFC6E-9C88-434D-B0B5-CBF782A5940A}"/>
    <dataValidation allowBlank="1" showInputMessage="1" showErrorMessage="1" prompt="Täytä yhteisön tilikausi tähän ruutuun aloituspäivästä lopetuspäivään. Esim. 1.1.-31.12.2020." sqref="A9" xr:uid="{4E03E5CF-BE57-42D7-AE3A-D0B5E8C4EDF4}"/>
    <dataValidation allowBlank="1" showInputMessage="1" showErrorMessage="1" promptTitle="Ohje" prompt="Edellisen tilikauden jälkilaskelmasta &quot;omakust.vuokrauksen investointien rahoitusjäämä tilikauden lopussa&quot;. _x000a__x000a_" sqref="B96 D96 F96 H96" xr:uid="{23A45951-F41B-4782-BFF5-4A24865493B8}"/>
    <dataValidation allowBlank="1" showInputMessage="1" showErrorMessage="1" promptTitle="Vuokravakuudet" prompt="Vuokravakuudet esitetään lyhyaikaisissa veloissa taseen rahoitusasemassa, jos ne ovat kirjattu kirjanpidossa lyh.aikaisiin velkoihin. Jos vuokravakuudet ovat kirjattu pitkäaikaisiin velkoihin, esitetään ne muissa rahoitukseen vaikuttavissa tapahtumissa. " sqref="B185" xr:uid="{04172C1D-1BA8-46C4-AF9F-61FC2DC25AEF}"/>
    <dataValidation allowBlank="1" showInputMessage="1" showErrorMessage="1" promptTitle="Ohje" prompt="Tässä voi tarkistaa esim. vuokravakuudet, jos ne ovat kirjattu kirjanpidossa pitkäaikaisiin velkoihin ja jälkilaskelmalla muihin rahoitukseen vaikuttaviin tapahtumiin.  " sqref="B207 D207 F207 H207" xr:uid="{39215C8B-225D-4148-98B7-5FCBE51BC2C3}"/>
    <dataValidation allowBlank="1" showInputMessage="1" showErrorMessage="1" promptTitle="Pakollinen syöttötieto" prompt="Laskelmaan on syötettävä edellisen tilikauden jäämät. Ylijäämä esitetään +merkkisenä ja alijäämä -merkkisenä. " sqref="B61 D61 F61 H61" xr:uid="{3C15C883-6CF9-4A6D-9522-302CD80AA121}"/>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4571-F780-4197-B1AC-79F74448BBA5}">
  <dimension ref="A1:J221"/>
  <sheetViews>
    <sheetView showGridLines="0" zoomScale="80" zoomScaleNormal="80" workbookViewId="0"/>
  </sheetViews>
  <sheetFormatPr defaultColWidth="8.69921875" defaultRowHeight="14.25" x14ac:dyDescent="0.2"/>
  <cols>
    <col min="1" max="1" width="55.59765625" style="56" customWidth="1"/>
    <col min="2" max="2" width="28.59765625" style="41" customWidth="1"/>
    <col min="3" max="3" width="9.5" style="41" customWidth="1"/>
    <col min="4" max="4" width="28.59765625" style="92" customWidth="1"/>
    <col min="5" max="5" width="9.5" style="40" customWidth="1"/>
    <col min="6" max="6" width="32.3984375" style="1" customWidth="1"/>
    <col min="7" max="7" width="8.69921875" style="6"/>
    <col min="8" max="8" width="32.3984375" style="6" customWidth="1"/>
    <col min="9" max="9" width="8.69921875" style="6"/>
    <col min="10" max="10" width="47.59765625" style="352" customWidth="1"/>
    <col min="11" max="16384" width="8.69921875" style="6"/>
  </cols>
  <sheetData>
    <row r="1" spans="1:10" s="5" customFormat="1" ht="98.45" customHeight="1" thickBot="1" x14ac:dyDescent="0.25">
      <c r="A1" s="186" t="s">
        <v>228</v>
      </c>
      <c r="B1" s="25"/>
      <c r="C1" s="26"/>
      <c r="D1" s="27"/>
      <c r="E1" s="28"/>
      <c r="F1" s="4"/>
      <c r="J1" s="381" t="s">
        <v>411</v>
      </c>
    </row>
    <row r="2" spans="1:10" s="229" customFormat="1" ht="65.45" customHeight="1" thickBot="1" x14ac:dyDescent="0.3">
      <c r="A2" s="240" t="s">
        <v>174</v>
      </c>
      <c r="B2" s="243" t="s">
        <v>179</v>
      </c>
      <c r="C2" s="244"/>
      <c r="D2" s="245" t="s">
        <v>180</v>
      </c>
      <c r="E2" s="246"/>
      <c r="F2" s="247" t="s">
        <v>346</v>
      </c>
      <c r="G2" s="246"/>
      <c r="H2" s="247" t="s">
        <v>346</v>
      </c>
      <c r="I2" s="246"/>
      <c r="J2" s="351"/>
    </row>
    <row r="3" spans="1:10" s="239" customFormat="1" ht="53.45" customHeight="1" thickTop="1" thickBot="1" x14ac:dyDescent="0.25">
      <c r="A3" s="29"/>
      <c r="B3" s="342" t="str">
        <f>IF('Jälkilaskelma 2022'!B3="","",'Jälkilaskelma 2022'!B3)</f>
        <v/>
      </c>
      <c r="C3" s="343"/>
      <c r="D3" s="342" t="str">
        <f>IF('Jälkilaskelma 2022'!D3="","",'Jälkilaskelma 2022'!D3)</f>
        <v/>
      </c>
      <c r="E3" s="343"/>
      <c r="F3" s="342" t="str">
        <f>IF('Jälkilaskelma 2022'!F3="","",'Jälkilaskelma 2022'!F3)</f>
        <v/>
      </c>
      <c r="G3" s="343"/>
      <c r="H3" s="342" t="str">
        <f>IF('Jälkilaskelma 2022'!H3="","",'Jälkilaskelma 2022'!H3)</f>
        <v/>
      </c>
      <c r="I3" s="343"/>
      <c r="J3" s="351"/>
    </row>
    <row r="4" spans="1:10" s="229" customFormat="1" ht="31.15" customHeight="1" thickTop="1" x14ac:dyDescent="0.2">
      <c r="A4" s="241" t="s">
        <v>178</v>
      </c>
      <c r="B4" s="260" t="s">
        <v>99</v>
      </c>
      <c r="C4" s="261"/>
      <c r="D4" s="262" t="s">
        <v>99</v>
      </c>
      <c r="E4" s="263"/>
      <c r="F4" s="264" t="s">
        <v>99</v>
      </c>
      <c r="G4" s="263"/>
      <c r="H4" s="264" t="s">
        <v>99</v>
      </c>
      <c r="I4" s="263"/>
      <c r="J4" s="351"/>
    </row>
    <row r="5" spans="1:10" s="229" customFormat="1" ht="33" customHeight="1" x14ac:dyDescent="0.2">
      <c r="A5" s="29"/>
      <c r="B5" s="248" t="s">
        <v>173</v>
      </c>
      <c r="C5" s="249"/>
      <c r="D5" s="253" t="s">
        <v>173</v>
      </c>
      <c r="E5" s="254"/>
      <c r="F5" s="258" t="s">
        <v>344</v>
      </c>
      <c r="G5" s="254"/>
      <c r="H5" s="258" t="s">
        <v>344</v>
      </c>
      <c r="I5" s="254"/>
      <c r="J5" s="351"/>
    </row>
    <row r="6" spans="1:10" s="229" customFormat="1" ht="32.65" customHeight="1" x14ac:dyDescent="0.2">
      <c r="A6" s="241" t="s">
        <v>177</v>
      </c>
      <c r="B6" s="22"/>
      <c r="C6" s="310"/>
      <c r="D6" s="230"/>
      <c r="E6" s="311"/>
      <c r="F6" s="9"/>
      <c r="G6" s="311"/>
      <c r="H6" s="9"/>
      <c r="I6" s="311"/>
      <c r="J6" s="351"/>
    </row>
    <row r="7" spans="1:10" s="229" customFormat="1" ht="31.9" customHeight="1" thickBot="1" x14ac:dyDescent="0.25">
      <c r="A7" s="30"/>
      <c r="B7" s="252" t="s">
        <v>181</v>
      </c>
      <c r="C7" s="250"/>
      <c r="D7" s="257" t="s">
        <v>181</v>
      </c>
      <c r="E7" s="255"/>
      <c r="F7" s="259" t="s">
        <v>181</v>
      </c>
      <c r="G7" s="255"/>
      <c r="H7" s="259" t="s">
        <v>181</v>
      </c>
      <c r="I7" s="255"/>
      <c r="J7" s="351"/>
    </row>
    <row r="8" spans="1:10" s="229" customFormat="1" ht="32.65" customHeight="1" thickBot="1" x14ac:dyDescent="0.25">
      <c r="A8" s="241" t="s">
        <v>175</v>
      </c>
      <c r="B8" s="23"/>
      <c r="C8" s="251"/>
      <c r="D8" s="20"/>
      <c r="E8" s="256"/>
      <c r="F8" s="231"/>
      <c r="G8" s="256"/>
      <c r="H8" s="231"/>
      <c r="I8" s="256"/>
      <c r="J8" s="351"/>
    </row>
    <row r="9" spans="1:10" s="229" customFormat="1" ht="31.5" customHeight="1" x14ac:dyDescent="0.2">
      <c r="A9" s="31"/>
      <c r="B9" s="202" t="s">
        <v>100</v>
      </c>
      <c r="C9" s="32"/>
      <c r="D9" s="203" t="s">
        <v>100</v>
      </c>
      <c r="E9" s="33"/>
      <c r="F9" s="232" t="s">
        <v>100</v>
      </c>
      <c r="G9" s="33"/>
      <c r="H9" s="232" t="s">
        <v>100</v>
      </c>
      <c r="I9" s="33"/>
      <c r="J9" s="351"/>
    </row>
    <row r="10" spans="1:10" s="229" customFormat="1" ht="33" customHeight="1" thickBot="1" x14ac:dyDescent="0.25">
      <c r="A10" s="242" t="s">
        <v>176</v>
      </c>
      <c r="B10" s="34" t="s">
        <v>173</v>
      </c>
      <c r="C10" s="233"/>
      <c r="D10" s="35" t="s">
        <v>173</v>
      </c>
      <c r="E10" s="234"/>
      <c r="F10" s="35" t="s">
        <v>173</v>
      </c>
      <c r="G10" s="234"/>
      <c r="H10" s="35" t="s">
        <v>173</v>
      </c>
      <c r="I10" s="234"/>
      <c r="J10" s="351"/>
    </row>
    <row r="11" spans="1:10" s="229" customFormat="1" ht="32.65" customHeight="1" thickBot="1" x14ac:dyDescent="0.25">
      <c r="A11" s="36" t="str">
        <f>IF('Jälkilaskelma 2022'!A11="","",'Jälkilaskelma 2022'!A11)</f>
        <v/>
      </c>
      <c r="B11" s="24"/>
      <c r="C11" s="37"/>
      <c r="D11" s="21"/>
      <c r="E11" s="38"/>
      <c r="F11" s="235"/>
      <c r="G11" s="38"/>
      <c r="H11" s="235"/>
      <c r="I11" s="38"/>
      <c r="J11" s="351"/>
    </row>
    <row r="12" spans="1:10" s="7" customFormat="1" ht="85.9" customHeight="1" x14ac:dyDescent="0.2">
      <c r="A12" s="193" t="s">
        <v>277</v>
      </c>
      <c r="B12"/>
      <c r="C12" s="39"/>
      <c r="D12" s="39"/>
      <c r="E12" s="40"/>
      <c r="F12" s="3"/>
      <c r="J12" s="349"/>
    </row>
    <row r="13" spans="1:10" s="7" customFormat="1" ht="80.45" customHeight="1" thickBot="1" x14ac:dyDescent="0.3">
      <c r="A13" s="205" t="s">
        <v>84</v>
      </c>
      <c r="B13" s="238" t="str">
        <f>IF(B3="","",(B3))</f>
        <v/>
      </c>
      <c r="C13" s="204" t="s">
        <v>276</v>
      </c>
      <c r="D13" s="238" t="str">
        <f>IF(D3="","",(D3))</f>
        <v/>
      </c>
      <c r="E13" s="204" t="s">
        <v>276</v>
      </c>
      <c r="F13" s="238" t="str">
        <f>IF(F3="","",(F3))</f>
        <v/>
      </c>
      <c r="G13" s="204" t="s">
        <v>276</v>
      </c>
      <c r="H13" s="238" t="str">
        <f>IF(H3="","",(H3))</f>
        <v/>
      </c>
      <c r="I13" s="204" t="s">
        <v>276</v>
      </c>
      <c r="J13" s="349"/>
    </row>
    <row r="14" spans="1:10" s="10" customFormat="1" ht="33" customHeight="1" thickTop="1" x14ac:dyDescent="0.2">
      <c r="A14" s="141" t="s">
        <v>186</v>
      </c>
      <c r="B14" s="53"/>
      <c r="C14" s="43" t="str">
        <f>IF(B14="","",IF(B14=0,"",(B14/B$6/$A$11)))</f>
        <v/>
      </c>
      <c r="D14" s="53"/>
      <c r="E14" s="44" t="str">
        <f>IF(D14="","",IF(D14=0,"",(D14/D$6/$A$11)))</f>
        <v/>
      </c>
      <c r="F14" s="53"/>
      <c r="G14" s="44" t="str">
        <f>IF(F14="","",IF(F14=0,"",(F14/F$6/$A$11)))</f>
        <v/>
      </c>
      <c r="H14" s="53"/>
      <c r="I14" s="44" t="str">
        <f>IF(H14="","",IF(H14=0,"",(H14/H$6/$A$11)))</f>
        <v/>
      </c>
      <c r="J14" s="352"/>
    </row>
    <row r="15" spans="1:10" s="10" customFormat="1" ht="38.450000000000003" customHeight="1" x14ac:dyDescent="0.2">
      <c r="A15" s="420" t="s">
        <v>187</v>
      </c>
      <c r="B15" s="44">
        <f>B18+B19+B64+B82</f>
        <v>0</v>
      </c>
      <c r="C15" s="43" t="str">
        <f>IF(B15="","",IF(B15=0,"",(B15/B$6/$A$11)))</f>
        <v/>
      </c>
      <c r="D15" s="44">
        <f>D18+D19+D64+D82</f>
        <v>0</v>
      </c>
      <c r="E15" s="44" t="str">
        <f>IF(D15="","",IF(D15=0,"",(D15/D$6/$A$11)))</f>
        <v/>
      </c>
      <c r="F15" s="44">
        <f>F18+F19+F64+F82</f>
        <v>0</v>
      </c>
      <c r="G15" s="44" t="str">
        <f>IF(F15="","",IF(F15=0,"",(F15/F$6/$A$11)))</f>
        <v/>
      </c>
      <c r="H15" s="44">
        <f>H18+H19+H64+H82</f>
        <v>0</v>
      </c>
      <c r="I15" s="44" t="str">
        <f>IF(H15="","",IF(H15=0,"",(H15/H$6/$A$11)))</f>
        <v/>
      </c>
      <c r="J15" s="352"/>
    </row>
    <row r="16" spans="1:10" s="10" customFormat="1" ht="25.15" customHeight="1" x14ac:dyDescent="0.2">
      <c r="A16" s="142" t="s">
        <v>188</v>
      </c>
      <c r="B16" s="46" t="e">
        <f>B15/B14</f>
        <v>#DIV/0!</v>
      </c>
      <c r="C16" s="47"/>
      <c r="D16" s="46" t="e">
        <f>D15/D14</f>
        <v>#DIV/0!</v>
      </c>
      <c r="E16" s="47"/>
      <c r="F16" s="46" t="e">
        <f>F15/F14</f>
        <v>#DIV/0!</v>
      </c>
      <c r="G16" s="47"/>
      <c r="H16" s="46" t="e">
        <f>H15/H14</f>
        <v>#DIV/0!</v>
      </c>
      <c r="I16" s="47"/>
      <c r="J16" s="352"/>
    </row>
    <row r="17" spans="1:10" s="10" customFormat="1" ht="45.6" customHeight="1" thickBot="1" x14ac:dyDescent="0.3">
      <c r="A17" s="146" t="s">
        <v>413</v>
      </c>
      <c r="B17" s="48"/>
      <c r="C17" s="48"/>
      <c r="D17" s="48"/>
      <c r="E17" s="48"/>
      <c r="F17" s="48"/>
      <c r="G17" s="48"/>
      <c r="H17" s="48"/>
      <c r="I17" s="48"/>
      <c r="J17" s="353"/>
    </row>
    <row r="18" spans="1:10" s="10" customFormat="1" ht="25.15" customHeight="1" thickTop="1" x14ac:dyDescent="0.2">
      <c r="A18" s="276" t="s">
        <v>129</v>
      </c>
      <c r="B18" s="50"/>
      <c r="C18" s="43" t="str">
        <f>IF(B18="","",IF(B18=0,"",(B18/B$6/$A$11)))</f>
        <v/>
      </c>
      <c r="D18" s="50"/>
      <c r="E18" s="44" t="str">
        <f>IF(D18="","",IF(D18=0,"",(D18/D$6/$A$11)))</f>
        <v/>
      </c>
      <c r="F18" s="50"/>
      <c r="G18" s="44" t="str">
        <f>IF(F18="","",IF(F18=0,"",(F18/F$6/$A$11)))</f>
        <v/>
      </c>
      <c r="H18" s="50"/>
      <c r="I18" s="44" t="str">
        <f>IF(H18="","",IF(H18=0,"",(H18/H$6/$A$11)))</f>
        <v/>
      </c>
      <c r="J18" s="352"/>
    </row>
    <row r="19" spans="1:10" s="10" customFormat="1" ht="25.15" customHeight="1" x14ac:dyDescent="0.2">
      <c r="A19" s="208" t="s">
        <v>21</v>
      </c>
      <c r="B19" s="53"/>
      <c r="C19" s="54" t="str">
        <f>IF(B19="","",IF(B19=0,"",(B19/B$6/$A$11)))</f>
        <v/>
      </c>
      <c r="D19" s="53"/>
      <c r="E19" s="54" t="str">
        <f>IF(D19="","",IF(D19=0,"",(D19/D$6/$A$11)))</f>
        <v/>
      </c>
      <c r="F19" s="53"/>
      <c r="G19" s="54" t="str">
        <f>IF(F19="","",IF(F19=0,"",(F19/F$6/$A$11)))</f>
        <v/>
      </c>
      <c r="H19" s="53"/>
      <c r="I19" s="54" t="str">
        <f>IF(H19="","",IF(H19=0,"",(H19/H$6/$A$11)))</f>
        <v/>
      </c>
      <c r="J19" s="352"/>
    </row>
    <row r="20" spans="1:10" s="10" customFormat="1" ht="25.15" customHeight="1" x14ac:dyDescent="0.2">
      <c r="A20" s="208" t="s">
        <v>13</v>
      </c>
      <c r="B20" s="53"/>
      <c r="C20" s="54" t="str">
        <f>IF(B20="","",IF(B20=0,"",(B20/B$6/$A$11)))</f>
        <v/>
      </c>
      <c r="D20" s="53"/>
      <c r="E20" s="54" t="str">
        <f>IF(D20="","",IF(D20=0,"",(D20/D$6/$A$11)))</f>
        <v/>
      </c>
      <c r="F20" s="53"/>
      <c r="G20" s="54" t="str">
        <f>IF(F20="","",IF(F20=0,"",(F20/F$6/$A$11)))</f>
        <v/>
      </c>
      <c r="H20" s="53"/>
      <c r="I20" s="54" t="str">
        <f>IF(H20="","",IF(H20=0,"",(H20/H$6/$A$11)))</f>
        <v/>
      </c>
      <c r="J20" s="352"/>
    </row>
    <row r="21" spans="1:10" s="10" customFormat="1" ht="25.15" customHeight="1" x14ac:dyDescent="0.2">
      <c r="A21" s="208" t="s">
        <v>0</v>
      </c>
      <c r="B21" s="55"/>
      <c r="C21" s="44" t="str">
        <f>IF(B21="","",IF(B21=0,"",(B21/B$6/$A$11)))</f>
        <v/>
      </c>
      <c r="D21" s="55"/>
      <c r="E21" s="54" t="str">
        <f>IF(D21="","",IF(D21=0,"",(D21/D$6/$A$11)))</f>
        <v/>
      </c>
      <c r="F21" s="55"/>
      <c r="G21" s="54" t="str">
        <f>IF(F21="","",IF(F21=0,"",(F21/F$6/$A$11)))</f>
        <v/>
      </c>
      <c r="H21" s="55"/>
      <c r="I21" s="54" t="str">
        <f>IF(H21="","",IF(H21=0,"",(H21/H$6/$A$11)))</f>
        <v/>
      </c>
      <c r="J21" s="352"/>
    </row>
    <row r="22" spans="1:10" ht="27.6" customHeight="1" x14ac:dyDescent="0.2">
      <c r="A22" s="382" t="s">
        <v>189</v>
      </c>
      <c r="B22" s="57"/>
      <c r="C22" s="58"/>
      <c r="D22" s="57"/>
      <c r="E22" s="59"/>
      <c r="F22" s="57"/>
      <c r="G22" s="59"/>
      <c r="H22" s="57"/>
      <c r="I22" s="59"/>
      <c r="J22" s="354"/>
    </row>
    <row r="23" spans="1:10" s="10" customFormat="1" ht="25.15" customHeight="1" x14ac:dyDescent="0.2">
      <c r="A23" s="208" t="s">
        <v>32</v>
      </c>
      <c r="B23" s="53"/>
      <c r="C23" s="54" t="str">
        <f>IF(B23="","",IF(B23=0,"",(B23/B$6/$A$11)))</f>
        <v/>
      </c>
      <c r="D23" s="53"/>
      <c r="E23" s="54" t="str">
        <f>IF(D23="","",IF(D23=0,"",(D23/D$6/$A$11)))</f>
        <v/>
      </c>
      <c r="F23" s="53"/>
      <c r="G23" s="54" t="str">
        <f>IF(F23="","",IF(F23=0,"",(F23/F$6/$A$11)))</f>
        <v/>
      </c>
      <c r="H23" s="53"/>
      <c r="I23" s="54" t="str">
        <f>IF(H23="","",IF(H23=0,"",(H23/H$6/$A$11)))</f>
        <v/>
      </c>
      <c r="J23" s="353"/>
    </row>
    <row r="24" spans="1:10" s="10" customFormat="1" ht="25.15" customHeight="1" x14ac:dyDescent="0.2">
      <c r="A24" s="155" t="s">
        <v>11</v>
      </c>
      <c r="B24" s="50"/>
      <c r="C24" s="54" t="str">
        <f>IF(B24="","",IF(B24=0,"",(B24/B$6/$A$11)))</f>
        <v/>
      </c>
      <c r="D24" s="50"/>
      <c r="E24" s="54" t="str">
        <f>IF(D24="","",IF(D24=0,"",(D24/D$6/$A$11)))</f>
        <v/>
      </c>
      <c r="F24" s="50"/>
      <c r="G24" s="54" t="str">
        <f>IF(F24="","",IF(F24=0,"",(F24/F$6/$A$11)))</f>
        <v/>
      </c>
      <c r="H24" s="50"/>
      <c r="I24" s="54" t="str">
        <f>IF(H24="","",IF(H24=0,"",(H24/H$6/$A$11)))</f>
        <v/>
      </c>
      <c r="J24" s="354"/>
    </row>
    <row r="25" spans="1:10" s="10" customFormat="1" ht="25.15" customHeight="1" x14ac:dyDescent="0.2">
      <c r="A25" s="389" t="s">
        <v>117</v>
      </c>
      <c r="B25" s="62">
        <f>SUM(B18:B24)</f>
        <v>0</v>
      </c>
      <c r="C25" s="44" t="str">
        <f>IF(B25="","",IF(B25=0,"",(B25/B$6/$A$11)))</f>
        <v/>
      </c>
      <c r="D25" s="62">
        <f>SUM(D18:D24)</f>
        <v>0</v>
      </c>
      <c r="E25" s="44" t="str">
        <f>IF(D25="","",IF(D25=0,"",(D25/D$6/$A$11)))</f>
        <v/>
      </c>
      <c r="F25" s="62">
        <f>SUM(F18:F24)</f>
        <v>0</v>
      </c>
      <c r="G25" s="44" t="str">
        <f>IF(F25="","",IF(F25=0,"",(F25/F$6/$A$11)))</f>
        <v/>
      </c>
      <c r="H25" s="62">
        <f>SUM(H18:H24)</f>
        <v>0</v>
      </c>
      <c r="I25" s="44" t="str">
        <f>IF(H25="","",IF(H25=0,"",(H25/H$6/$A$11)))</f>
        <v/>
      </c>
      <c r="J25" s="352"/>
    </row>
    <row r="26" spans="1:10" s="10" customFormat="1" ht="25.15" customHeight="1" x14ac:dyDescent="0.2">
      <c r="A26" s="386" t="s">
        <v>14</v>
      </c>
      <c r="B26" s="41"/>
      <c r="C26" s="64"/>
      <c r="D26" s="41"/>
      <c r="E26" s="64"/>
      <c r="F26" s="41"/>
      <c r="G26" s="64"/>
      <c r="H26" s="41"/>
      <c r="I26" s="64"/>
      <c r="J26" s="352"/>
    </row>
    <row r="27" spans="1:10" s="10" customFormat="1" ht="25.15" customHeight="1" x14ac:dyDescent="0.2">
      <c r="A27" s="208" t="s">
        <v>190</v>
      </c>
      <c r="B27" s="53"/>
      <c r="C27" s="54" t="str">
        <f t="shared" ref="C27:C46" si="0">IF(B27="","",IF(B27=0,"",(B27/B$6/$A$11)))</f>
        <v/>
      </c>
      <c r="D27" s="53"/>
      <c r="E27" s="54" t="str">
        <f t="shared" ref="E27:E46" si="1">IF(D27="","",IF(D27=0,"",(D27/D$6/$A$11)))</f>
        <v/>
      </c>
      <c r="F27" s="53"/>
      <c r="G27" s="54" t="str">
        <f t="shared" ref="G27:G46" si="2">IF(F27="","",IF(F27=0,"",(F27/F$6/$A$11)))</f>
        <v/>
      </c>
      <c r="H27" s="53"/>
      <c r="I27" s="54" t="str">
        <f t="shared" ref="I27:I46" si="3">IF(H27="","",IF(H27=0,"",(H27/H$6/$A$11)))</f>
        <v/>
      </c>
      <c r="J27" s="352"/>
    </row>
    <row r="28" spans="1:10" s="10" customFormat="1" ht="25.15" customHeight="1" x14ac:dyDescent="0.2">
      <c r="A28" s="208" t="s">
        <v>18</v>
      </c>
      <c r="B28" s="53"/>
      <c r="C28" s="54" t="str">
        <f t="shared" si="0"/>
        <v/>
      </c>
      <c r="D28" s="53"/>
      <c r="E28" s="54" t="str">
        <f t="shared" si="1"/>
        <v/>
      </c>
      <c r="F28" s="53"/>
      <c r="G28" s="54" t="str">
        <f t="shared" si="2"/>
        <v/>
      </c>
      <c r="H28" s="53"/>
      <c r="I28" s="54" t="str">
        <f t="shared" si="3"/>
        <v/>
      </c>
      <c r="J28" s="352"/>
    </row>
    <row r="29" spans="1:10" s="10" customFormat="1" ht="25.15" customHeight="1" x14ac:dyDescent="0.2">
      <c r="A29" s="208" t="s">
        <v>1</v>
      </c>
      <c r="B29" s="53"/>
      <c r="C29" s="54" t="str">
        <f t="shared" si="0"/>
        <v/>
      </c>
      <c r="D29" s="53"/>
      <c r="E29" s="54" t="str">
        <f t="shared" si="1"/>
        <v/>
      </c>
      <c r="F29" s="53"/>
      <c r="G29" s="54" t="str">
        <f t="shared" si="2"/>
        <v/>
      </c>
      <c r="H29" s="53"/>
      <c r="I29" s="54" t="str">
        <f t="shared" si="3"/>
        <v/>
      </c>
      <c r="J29" s="352"/>
    </row>
    <row r="30" spans="1:10" s="10" customFormat="1" ht="25.15" customHeight="1" x14ac:dyDescent="0.2">
      <c r="A30" s="208" t="s">
        <v>2</v>
      </c>
      <c r="B30" s="53"/>
      <c r="C30" s="54" t="str">
        <f t="shared" si="0"/>
        <v/>
      </c>
      <c r="D30" s="53"/>
      <c r="E30" s="54" t="str">
        <f t="shared" si="1"/>
        <v/>
      </c>
      <c r="F30" s="53"/>
      <c r="G30" s="54" t="str">
        <f t="shared" si="2"/>
        <v/>
      </c>
      <c r="H30" s="53"/>
      <c r="I30" s="54" t="str">
        <f t="shared" si="3"/>
        <v/>
      </c>
      <c r="J30" s="352"/>
    </row>
    <row r="31" spans="1:10" s="10" customFormat="1" ht="25.15" customHeight="1" x14ac:dyDescent="0.2">
      <c r="A31" s="208" t="s">
        <v>3</v>
      </c>
      <c r="B31" s="53"/>
      <c r="C31" s="54" t="str">
        <f t="shared" si="0"/>
        <v/>
      </c>
      <c r="D31" s="53"/>
      <c r="E31" s="54" t="str">
        <f t="shared" si="1"/>
        <v/>
      </c>
      <c r="F31" s="53"/>
      <c r="G31" s="54" t="str">
        <f t="shared" si="2"/>
        <v/>
      </c>
      <c r="H31" s="53"/>
      <c r="I31" s="54" t="str">
        <f t="shared" si="3"/>
        <v/>
      </c>
      <c r="J31" s="352"/>
    </row>
    <row r="32" spans="1:10" s="10" customFormat="1" ht="25.15" customHeight="1" x14ac:dyDescent="0.2">
      <c r="A32" s="208" t="s">
        <v>4</v>
      </c>
      <c r="B32" s="53"/>
      <c r="C32" s="54" t="str">
        <f t="shared" si="0"/>
        <v/>
      </c>
      <c r="D32" s="53"/>
      <c r="E32" s="54" t="str">
        <f t="shared" si="1"/>
        <v/>
      </c>
      <c r="F32" s="53"/>
      <c r="G32" s="54" t="str">
        <f t="shared" si="2"/>
        <v/>
      </c>
      <c r="H32" s="53"/>
      <c r="I32" s="54" t="str">
        <f t="shared" si="3"/>
        <v/>
      </c>
      <c r="J32" s="352"/>
    </row>
    <row r="33" spans="1:10" s="10" customFormat="1" ht="25.15" customHeight="1" x14ac:dyDescent="0.2">
      <c r="A33" s="208" t="s">
        <v>5</v>
      </c>
      <c r="B33" s="53"/>
      <c r="C33" s="54" t="str">
        <f t="shared" si="0"/>
        <v/>
      </c>
      <c r="D33" s="53"/>
      <c r="E33" s="54" t="str">
        <f t="shared" si="1"/>
        <v/>
      </c>
      <c r="F33" s="53"/>
      <c r="G33" s="54" t="str">
        <f t="shared" si="2"/>
        <v/>
      </c>
      <c r="H33" s="53"/>
      <c r="I33" s="54" t="str">
        <f t="shared" si="3"/>
        <v/>
      </c>
      <c r="J33" s="352"/>
    </row>
    <row r="34" spans="1:10" s="10" customFormat="1" ht="25.15" customHeight="1" x14ac:dyDescent="0.2">
      <c r="A34" s="208" t="s">
        <v>6</v>
      </c>
      <c r="B34" s="53"/>
      <c r="C34" s="54" t="str">
        <f t="shared" si="0"/>
        <v/>
      </c>
      <c r="D34" s="53"/>
      <c r="E34" s="54" t="str">
        <f t="shared" si="1"/>
        <v/>
      </c>
      <c r="F34" s="53"/>
      <c r="G34" s="54" t="str">
        <f t="shared" si="2"/>
        <v/>
      </c>
      <c r="H34" s="53"/>
      <c r="I34" s="54" t="str">
        <f t="shared" si="3"/>
        <v/>
      </c>
      <c r="J34" s="352"/>
    </row>
    <row r="35" spans="1:10" s="10" customFormat="1" ht="25.15" customHeight="1" x14ac:dyDescent="0.2">
      <c r="A35" s="208" t="s">
        <v>7</v>
      </c>
      <c r="B35" s="53"/>
      <c r="C35" s="54" t="str">
        <f t="shared" si="0"/>
        <v/>
      </c>
      <c r="D35" s="53"/>
      <c r="E35" s="54" t="str">
        <f t="shared" si="1"/>
        <v/>
      </c>
      <c r="F35" s="53"/>
      <c r="G35" s="54" t="str">
        <f t="shared" si="2"/>
        <v/>
      </c>
      <c r="H35" s="53"/>
      <c r="I35" s="54" t="str">
        <f t="shared" si="3"/>
        <v/>
      </c>
      <c r="J35" s="352"/>
    </row>
    <row r="36" spans="1:10" s="10" customFormat="1" ht="25.15" customHeight="1" x14ac:dyDescent="0.2">
      <c r="A36" s="208" t="s">
        <v>8</v>
      </c>
      <c r="B36" s="53"/>
      <c r="C36" s="54" t="str">
        <f t="shared" si="0"/>
        <v/>
      </c>
      <c r="D36" s="53"/>
      <c r="E36" s="54" t="str">
        <f t="shared" si="1"/>
        <v/>
      </c>
      <c r="F36" s="53"/>
      <c r="G36" s="54" t="str">
        <f t="shared" si="2"/>
        <v/>
      </c>
      <c r="H36" s="53"/>
      <c r="I36" s="54" t="str">
        <f t="shared" si="3"/>
        <v/>
      </c>
      <c r="J36" s="352"/>
    </row>
    <row r="37" spans="1:10" s="10" customFormat="1" ht="25.15" customHeight="1" x14ac:dyDescent="0.2">
      <c r="A37" s="208" t="s">
        <v>9</v>
      </c>
      <c r="B37" s="53"/>
      <c r="C37" s="54" t="str">
        <f t="shared" si="0"/>
        <v/>
      </c>
      <c r="D37" s="53"/>
      <c r="E37" s="54" t="str">
        <f t="shared" si="1"/>
        <v/>
      </c>
      <c r="F37" s="53"/>
      <c r="G37" s="54" t="str">
        <f t="shared" si="2"/>
        <v/>
      </c>
      <c r="H37" s="53"/>
      <c r="I37" s="54" t="str">
        <f t="shared" si="3"/>
        <v/>
      </c>
      <c r="J37" s="352"/>
    </row>
    <row r="38" spans="1:10" s="10" customFormat="1" ht="25.15" customHeight="1" x14ac:dyDescent="0.2">
      <c r="A38" s="208" t="s">
        <v>28</v>
      </c>
      <c r="B38" s="53"/>
      <c r="C38" s="54" t="str">
        <f t="shared" si="0"/>
        <v/>
      </c>
      <c r="D38" s="53"/>
      <c r="E38" s="54" t="str">
        <f t="shared" si="1"/>
        <v/>
      </c>
      <c r="F38" s="53"/>
      <c r="G38" s="54" t="str">
        <f t="shared" si="2"/>
        <v/>
      </c>
      <c r="H38" s="53"/>
      <c r="I38" s="54" t="str">
        <f t="shared" si="3"/>
        <v/>
      </c>
      <c r="J38" s="352"/>
    </row>
    <row r="39" spans="1:10" s="10" customFormat="1" ht="25.15" customHeight="1" x14ac:dyDescent="0.2">
      <c r="A39" s="208" t="s">
        <v>10</v>
      </c>
      <c r="B39" s="53"/>
      <c r="C39" s="54" t="str">
        <f t="shared" si="0"/>
        <v/>
      </c>
      <c r="D39" s="53"/>
      <c r="E39" s="54" t="str">
        <f t="shared" si="1"/>
        <v/>
      </c>
      <c r="F39" s="53"/>
      <c r="G39" s="54" t="str">
        <f t="shared" si="2"/>
        <v/>
      </c>
      <c r="H39" s="53"/>
      <c r="I39" s="54" t="str">
        <f t="shared" si="3"/>
        <v/>
      </c>
      <c r="J39" s="352"/>
    </row>
    <row r="40" spans="1:10" s="10" customFormat="1" ht="25.15" customHeight="1" x14ac:dyDescent="0.2">
      <c r="A40" s="208" t="s">
        <v>19</v>
      </c>
      <c r="B40" s="53"/>
      <c r="C40" s="54" t="str">
        <f t="shared" si="0"/>
        <v/>
      </c>
      <c r="D40" s="53"/>
      <c r="E40" s="54" t="str">
        <f t="shared" si="1"/>
        <v/>
      </c>
      <c r="F40" s="53"/>
      <c r="G40" s="54" t="str">
        <f t="shared" si="2"/>
        <v/>
      </c>
      <c r="H40" s="53"/>
      <c r="I40" s="54" t="str">
        <f t="shared" si="3"/>
        <v/>
      </c>
      <c r="J40" s="352"/>
    </row>
    <row r="41" spans="1:10" s="10" customFormat="1" ht="25.15" customHeight="1" x14ac:dyDescent="0.2">
      <c r="A41" s="208" t="s">
        <v>191</v>
      </c>
      <c r="B41" s="53"/>
      <c r="C41" s="54" t="str">
        <f t="shared" si="0"/>
        <v/>
      </c>
      <c r="D41" s="53"/>
      <c r="E41" s="54" t="str">
        <f t="shared" si="1"/>
        <v/>
      </c>
      <c r="F41" s="53"/>
      <c r="G41" s="54" t="str">
        <f t="shared" si="2"/>
        <v/>
      </c>
      <c r="H41" s="53"/>
      <c r="I41" s="54" t="str">
        <f t="shared" si="3"/>
        <v/>
      </c>
      <c r="J41" s="352"/>
    </row>
    <row r="42" spans="1:10" s="10" customFormat="1" ht="30.6" customHeight="1" x14ac:dyDescent="0.2">
      <c r="A42" s="208" t="s">
        <v>26</v>
      </c>
      <c r="B42" s="53"/>
      <c r="C42" s="54" t="str">
        <f t="shared" si="0"/>
        <v/>
      </c>
      <c r="D42" s="53"/>
      <c r="E42" s="54" t="str">
        <f t="shared" si="1"/>
        <v/>
      </c>
      <c r="F42" s="53"/>
      <c r="G42" s="54" t="str">
        <f t="shared" si="2"/>
        <v/>
      </c>
      <c r="H42" s="53"/>
      <c r="I42" s="54" t="str">
        <f t="shared" si="3"/>
        <v/>
      </c>
      <c r="J42" s="352"/>
    </row>
    <row r="43" spans="1:10" s="12" customFormat="1" ht="25.15" customHeight="1" x14ac:dyDescent="0.2">
      <c r="A43" s="208" t="s">
        <v>33</v>
      </c>
      <c r="B43" s="53"/>
      <c r="C43" s="54" t="str">
        <f t="shared" si="0"/>
        <v/>
      </c>
      <c r="D43" s="53"/>
      <c r="E43" s="54" t="str">
        <f t="shared" si="1"/>
        <v/>
      </c>
      <c r="F43" s="53"/>
      <c r="G43" s="54" t="str">
        <f t="shared" si="2"/>
        <v/>
      </c>
      <c r="H43" s="53"/>
      <c r="I43" s="54" t="str">
        <f t="shared" si="3"/>
        <v/>
      </c>
      <c r="J43" s="355"/>
    </row>
    <row r="44" spans="1:10" ht="29.45" customHeight="1" x14ac:dyDescent="0.2">
      <c r="A44" s="278" t="s">
        <v>12</v>
      </c>
      <c r="B44" s="53"/>
      <c r="C44" s="54" t="str">
        <f t="shared" si="0"/>
        <v/>
      </c>
      <c r="D44" s="55"/>
      <c r="E44" s="54" t="str">
        <f t="shared" si="1"/>
        <v/>
      </c>
      <c r="F44" s="55"/>
      <c r="G44" s="54" t="str">
        <f t="shared" si="2"/>
        <v/>
      </c>
      <c r="H44" s="55"/>
      <c r="I44" s="54" t="str">
        <f t="shared" si="3"/>
        <v/>
      </c>
    </row>
    <row r="45" spans="1:10" s="10" customFormat="1" ht="18.600000000000001" customHeight="1" x14ac:dyDescent="0.2">
      <c r="A45" s="282"/>
      <c r="B45" s="79"/>
      <c r="C45" s="44" t="str">
        <f t="shared" si="0"/>
        <v/>
      </c>
      <c r="D45" s="79"/>
      <c r="E45" s="44" t="str">
        <f t="shared" si="1"/>
        <v/>
      </c>
      <c r="F45" s="79"/>
      <c r="G45" s="44" t="str">
        <f t="shared" si="2"/>
        <v/>
      </c>
      <c r="H45" s="79"/>
      <c r="I45" s="44" t="str">
        <f t="shared" si="3"/>
        <v/>
      </c>
      <c r="J45" s="352"/>
    </row>
    <row r="46" spans="1:10" s="10" customFormat="1" ht="25.15" customHeight="1" x14ac:dyDescent="0.2">
      <c r="A46" s="390" t="s">
        <v>119</v>
      </c>
      <c r="B46" s="281">
        <f>SUM(B27:B45)</f>
        <v>0</v>
      </c>
      <c r="C46" s="51" t="str">
        <f t="shared" si="0"/>
        <v/>
      </c>
      <c r="D46" s="281">
        <f>SUM(D27:D45)</f>
        <v>0</v>
      </c>
      <c r="E46" s="51" t="str">
        <f t="shared" si="1"/>
        <v/>
      </c>
      <c r="F46" s="281">
        <f>SUM(F27:F45)</f>
        <v>0</v>
      </c>
      <c r="G46" s="51" t="str">
        <f t="shared" si="2"/>
        <v/>
      </c>
      <c r="H46" s="281">
        <f>SUM(H27:H45)</f>
        <v>0</v>
      </c>
      <c r="I46" s="51" t="str">
        <f t="shared" si="3"/>
        <v/>
      </c>
      <c r="J46" s="352"/>
    </row>
    <row r="47" spans="1:10" ht="48.6" customHeight="1" x14ac:dyDescent="0.25">
      <c r="A47" s="392" t="s">
        <v>31</v>
      </c>
      <c r="C47" s="64"/>
      <c r="D47" s="41"/>
      <c r="E47" s="64"/>
      <c r="F47" s="41"/>
      <c r="G47" s="64"/>
      <c r="H47" s="41"/>
      <c r="I47" s="64"/>
    </row>
    <row r="48" spans="1:10" s="10" customFormat="1" ht="25.15" customHeight="1" x14ac:dyDescent="0.2">
      <c r="A48" s="279" t="s">
        <v>16</v>
      </c>
      <c r="B48" s="53"/>
      <c r="C48" s="54" t="str">
        <f>IF(B48="","",IF(B48=0,"",(B48/B$6/$A$11)))</f>
        <v/>
      </c>
      <c r="D48" s="53"/>
      <c r="E48" s="54" t="str">
        <f>IF(D48="","",IF(D48=0,"",(D48/D$6/$A$11)))</f>
        <v/>
      </c>
      <c r="F48" s="53"/>
      <c r="G48" s="54" t="str">
        <f>IF(F48="","",IF(F48=0,"",(F48/F$6/$A$11)))</f>
        <v/>
      </c>
      <c r="H48" s="53"/>
      <c r="I48" s="54" t="str">
        <f>IF(H48="","",IF(H48=0,"",(H48/H$6/$A$11)))</f>
        <v/>
      </c>
      <c r="J48" s="352"/>
    </row>
    <row r="49" spans="1:10" s="10" customFormat="1" ht="30.6" customHeight="1" x14ac:dyDescent="0.2">
      <c r="A49" s="390" t="s">
        <v>120</v>
      </c>
      <c r="B49" s="68">
        <f>SUM(B48:B48)</f>
        <v>0</v>
      </c>
      <c r="C49" s="44" t="str">
        <f>IF(B49="","",IF(B49=0,"",(B49/B$6/$A$11)))</f>
        <v/>
      </c>
      <c r="D49" s="68">
        <f>SUM(D48:D48)</f>
        <v>0</v>
      </c>
      <c r="E49" s="44" t="str">
        <f>IF(D49="","",IF(D49=0,"",(D49/D$6/$A$11)))</f>
        <v/>
      </c>
      <c r="F49" s="68">
        <f>SUM(F48:F48)</f>
        <v>0</v>
      </c>
      <c r="G49" s="44" t="str">
        <f>IF(F49="","",IF(F49=0,"",(F49/F$6/$A$11)))</f>
        <v/>
      </c>
      <c r="H49" s="68">
        <f>SUM(H48:H48)</f>
        <v>0</v>
      </c>
      <c r="I49" s="44" t="str">
        <f>IF(H49="","",IF(H49=0,"",(H49/H$6/$A$11)))</f>
        <v/>
      </c>
      <c r="J49" s="352"/>
    </row>
    <row r="50" spans="1:10" s="10" customFormat="1" ht="25.15" customHeight="1" x14ac:dyDescent="0.2">
      <c r="A50" s="396" t="s">
        <v>17</v>
      </c>
      <c r="B50" s="69"/>
      <c r="C50" s="64"/>
      <c r="D50" s="69"/>
      <c r="E50" s="64"/>
      <c r="F50" s="69"/>
      <c r="G50" s="64"/>
      <c r="H50" s="69"/>
      <c r="I50" s="64"/>
      <c r="J50" s="352"/>
    </row>
    <row r="51" spans="1:10" s="10" customFormat="1" ht="25.15" customHeight="1" x14ac:dyDescent="0.2">
      <c r="A51" s="208" t="s">
        <v>192</v>
      </c>
      <c r="B51" s="53"/>
      <c r="C51" s="54" t="str">
        <f t="shared" ref="C51:C62" si="4">IF(B51="","",IF(B51=0,"",(B51/B$6/$A$11)))</f>
        <v/>
      </c>
      <c r="D51" s="53"/>
      <c r="E51" s="54" t="str">
        <f t="shared" ref="E51:E62" si="5">IF(D51="","",IF(D51=0,"",(D51/D$6/$A$11)))</f>
        <v/>
      </c>
      <c r="F51" s="53"/>
      <c r="G51" s="54" t="str">
        <f t="shared" ref="G51:G62" si="6">IF(F51="","",IF(F51=0,"",(F51/F$6/$A$11)))</f>
        <v/>
      </c>
      <c r="H51" s="53"/>
      <c r="I51" s="54" t="str">
        <f t="shared" ref="I51:I62" si="7">IF(H51="","",IF(H51=0,"",(H51/H$6/$A$11)))</f>
        <v/>
      </c>
      <c r="J51" s="352"/>
    </row>
    <row r="52" spans="1:10" s="10" customFormat="1" ht="31.15" customHeight="1" x14ac:dyDescent="0.2">
      <c r="A52" s="208" t="s">
        <v>35</v>
      </c>
      <c r="B52" s="53"/>
      <c r="C52" s="54" t="str">
        <f t="shared" si="4"/>
        <v/>
      </c>
      <c r="D52" s="53"/>
      <c r="E52" s="54" t="str">
        <f t="shared" si="5"/>
        <v/>
      </c>
      <c r="F52" s="53"/>
      <c r="G52" s="54" t="str">
        <f t="shared" si="6"/>
        <v/>
      </c>
      <c r="H52" s="53"/>
      <c r="I52" s="54" t="str">
        <f t="shared" si="7"/>
        <v/>
      </c>
      <c r="J52" s="352"/>
    </row>
    <row r="53" spans="1:10" s="10" customFormat="1" ht="28.15" customHeight="1" x14ac:dyDescent="0.2">
      <c r="A53" s="274" t="s">
        <v>29</v>
      </c>
      <c r="B53" s="53"/>
      <c r="C53" s="54" t="str">
        <f t="shared" si="4"/>
        <v/>
      </c>
      <c r="D53" s="53"/>
      <c r="E53" s="54" t="str">
        <f t="shared" si="5"/>
        <v/>
      </c>
      <c r="F53" s="53"/>
      <c r="G53" s="54" t="str">
        <f t="shared" si="6"/>
        <v/>
      </c>
      <c r="H53" s="53"/>
      <c r="I53" s="54" t="str">
        <f t="shared" si="7"/>
        <v/>
      </c>
      <c r="J53" s="352"/>
    </row>
    <row r="54" spans="1:10" s="10" customFormat="1" ht="25.15" customHeight="1" x14ac:dyDescent="0.2">
      <c r="A54" s="208" t="s">
        <v>30</v>
      </c>
      <c r="B54" s="53"/>
      <c r="C54" s="54" t="str">
        <f t="shared" si="4"/>
        <v/>
      </c>
      <c r="D54" s="55"/>
      <c r="E54" s="54" t="str">
        <f t="shared" si="5"/>
        <v/>
      </c>
      <c r="F54" s="55"/>
      <c r="G54" s="54" t="str">
        <f t="shared" si="6"/>
        <v/>
      </c>
      <c r="H54" s="55"/>
      <c r="I54" s="54" t="str">
        <f t="shared" si="7"/>
        <v/>
      </c>
      <c r="J54" s="352"/>
    </row>
    <row r="55" spans="1:10" s="10" customFormat="1" ht="27.4" customHeight="1" x14ac:dyDescent="0.2">
      <c r="A55" s="274" t="s">
        <v>34</v>
      </c>
      <c r="B55" s="53"/>
      <c r="C55" s="54" t="str">
        <f t="shared" si="4"/>
        <v/>
      </c>
      <c r="D55" s="79"/>
      <c r="E55" s="54" t="str">
        <f t="shared" si="5"/>
        <v/>
      </c>
      <c r="F55" s="79"/>
      <c r="G55" s="54" t="str">
        <f t="shared" si="6"/>
        <v/>
      </c>
      <c r="H55" s="79"/>
      <c r="I55" s="54" t="str">
        <f t="shared" si="7"/>
        <v/>
      </c>
      <c r="J55" s="352"/>
    </row>
    <row r="56" spans="1:10" s="10" customFormat="1" ht="40.9" customHeight="1" x14ac:dyDescent="0.2">
      <c r="A56" s="275" t="s">
        <v>361</v>
      </c>
      <c r="B56" s="53"/>
      <c r="C56" s="54" t="str">
        <f t="shared" si="4"/>
        <v/>
      </c>
      <c r="D56" s="79"/>
      <c r="E56" s="54" t="str">
        <f t="shared" si="5"/>
        <v/>
      </c>
      <c r="F56" s="79"/>
      <c r="G56" s="54" t="str">
        <f t="shared" si="6"/>
        <v/>
      </c>
      <c r="H56" s="79"/>
      <c r="I56" s="54" t="str">
        <f t="shared" si="7"/>
        <v/>
      </c>
      <c r="J56" s="352"/>
    </row>
    <row r="57" spans="1:10" s="12" customFormat="1" ht="25.5" customHeight="1" x14ac:dyDescent="0.2">
      <c r="A57" s="276" t="s">
        <v>25</v>
      </c>
      <c r="B57" s="53"/>
      <c r="C57" s="54" t="str">
        <f t="shared" si="4"/>
        <v/>
      </c>
      <c r="D57" s="55"/>
      <c r="E57" s="54" t="str">
        <f t="shared" si="5"/>
        <v/>
      </c>
      <c r="F57" s="280"/>
      <c r="G57" s="54" t="str">
        <f t="shared" si="6"/>
        <v/>
      </c>
      <c r="H57" s="55"/>
      <c r="I57" s="54" t="str">
        <f t="shared" si="7"/>
        <v/>
      </c>
      <c r="J57" s="355"/>
    </row>
    <row r="58" spans="1:10" s="10" customFormat="1" ht="12.6" customHeight="1" x14ac:dyDescent="0.2">
      <c r="A58" s="206"/>
      <c r="B58" s="79"/>
      <c r="C58" s="54" t="str">
        <f t="shared" si="4"/>
        <v/>
      </c>
      <c r="D58" s="79"/>
      <c r="E58" s="54" t="str">
        <f t="shared" si="5"/>
        <v/>
      </c>
      <c r="F58" s="79"/>
      <c r="G58" s="54" t="str">
        <f t="shared" si="6"/>
        <v/>
      </c>
      <c r="H58" s="79"/>
      <c r="I58" s="54" t="str">
        <f t="shared" si="7"/>
        <v/>
      </c>
      <c r="J58" s="352"/>
    </row>
    <row r="59" spans="1:10" s="10" customFormat="1" ht="25.5" customHeight="1" thickBot="1" x14ac:dyDescent="0.25">
      <c r="A59" s="399" t="s">
        <v>118</v>
      </c>
      <c r="B59" s="66">
        <f>SUM(B51:B58)</f>
        <v>0</v>
      </c>
      <c r="C59" s="74" t="str">
        <f t="shared" si="4"/>
        <v/>
      </c>
      <c r="D59" s="66">
        <f>SUM(D51:D58)</f>
        <v>0</v>
      </c>
      <c r="E59" s="74" t="str">
        <f t="shared" si="5"/>
        <v/>
      </c>
      <c r="F59" s="66">
        <f>SUM(F51:F58)</f>
        <v>0</v>
      </c>
      <c r="G59" s="54" t="str">
        <f t="shared" si="6"/>
        <v/>
      </c>
      <c r="H59" s="66">
        <f>SUM(H51:H58)</f>
        <v>0</v>
      </c>
      <c r="I59" s="74" t="str">
        <f t="shared" si="7"/>
        <v/>
      </c>
      <c r="J59" s="352"/>
    </row>
    <row r="60" spans="1:10" s="10" customFormat="1" ht="37.9" customHeight="1" thickTop="1" x14ac:dyDescent="0.2">
      <c r="A60" s="409" t="s">
        <v>121</v>
      </c>
      <c r="B60" s="291">
        <f>B25-B46+B49-B59</f>
        <v>0</v>
      </c>
      <c r="C60" s="292" t="str">
        <f t="shared" si="4"/>
        <v/>
      </c>
      <c r="D60" s="291">
        <f>D25-D46+D49-D59</f>
        <v>0</v>
      </c>
      <c r="E60" s="292" t="str">
        <f t="shared" si="5"/>
        <v/>
      </c>
      <c r="F60" s="291">
        <f>F25-F46+F49-F59</f>
        <v>0</v>
      </c>
      <c r="G60" s="293" t="str">
        <f t="shared" si="6"/>
        <v/>
      </c>
      <c r="H60" s="291">
        <f>H25-H46+H49-H59</f>
        <v>0</v>
      </c>
      <c r="I60" s="292" t="str">
        <f t="shared" si="7"/>
        <v/>
      </c>
      <c r="J60" s="352"/>
    </row>
    <row r="61" spans="1:10" s="17" customFormat="1" ht="37.9" customHeight="1" x14ac:dyDescent="0.2">
      <c r="A61" s="147" t="s">
        <v>122</v>
      </c>
      <c r="B61" s="11">
        <f>'Jälkilaskelma 2022'!B62</f>
        <v>0</v>
      </c>
      <c r="C61" s="151" t="str">
        <f t="shared" si="4"/>
        <v/>
      </c>
      <c r="D61" s="11">
        <f>'Jälkilaskelma 2022'!D62</f>
        <v>0</v>
      </c>
      <c r="E61" s="151" t="str">
        <f t="shared" si="5"/>
        <v/>
      </c>
      <c r="F61" s="11">
        <f>'Jälkilaskelma 2022'!F62</f>
        <v>0</v>
      </c>
      <c r="G61" s="151" t="str">
        <f t="shared" si="6"/>
        <v/>
      </c>
      <c r="H61" s="11">
        <f>'Jälkilaskelma 2022'!H62</f>
        <v>0</v>
      </c>
      <c r="I61" s="151" t="str">
        <f t="shared" si="7"/>
        <v/>
      </c>
      <c r="J61" s="349"/>
    </row>
    <row r="62" spans="1:10" s="10" customFormat="1" ht="37.9" customHeight="1" x14ac:dyDescent="0.2">
      <c r="A62" s="421" t="s">
        <v>194</v>
      </c>
      <c r="B62" s="294">
        <f>B60+B61</f>
        <v>0</v>
      </c>
      <c r="C62" s="161" t="str">
        <f t="shared" si="4"/>
        <v/>
      </c>
      <c r="D62" s="294">
        <f>D60+D61</f>
        <v>0</v>
      </c>
      <c r="E62" s="161" t="str">
        <f t="shared" si="5"/>
        <v/>
      </c>
      <c r="F62" s="294">
        <f>F60+F61</f>
        <v>0</v>
      </c>
      <c r="G62" s="161" t="str">
        <f t="shared" si="6"/>
        <v/>
      </c>
      <c r="H62" s="294">
        <f>H60+H61</f>
        <v>0</v>
      </c>
      <c r="I62" s="161" t="str">
        <f t="shared" si="7"/>
        <v/>
      </c>
      <c r="J62" s="352"/>
    </row>
    <row r="63" spans="1:10" s="10" customFormat="1" ht="45.6" customHeight="1" thickBot="1" x14ac:dyDescent="0.3">
      <c r="A63" s="379" t="s">
        <v>414</v>
      </c>
      <c r="B63" s="48"/>
      <c r="C63" s="76"/>
      <c r="D63" s="48"/>
      <c r="E63" s="76"/>
      <c r="F63" s="48"/>
      <c r="G63" s="76"/>
      <c r="H63" s="48"/>
      <c r="I63" s="76"/>
      <c r="J63" s="352"/>
    </row>
    <row r="64" spans="1:10" s="10" customFormat="1" ht="25.15" customHeight="1" thickTop="1" x14ac:dyDescent="0.2">
      <c r="A64" s="276" t="s">
        <v>15</v>
      </c>
      <c r="B64" s="50"/>
      <c r="C64" s="54" t="str">
        <f>IF(B64="","",IF(B64=0,"",(B64/B$6/$A$11)))</f>
        <v/>
      </c>
      <c r="D64" s="50"/>
      <c r="E64" s="44" t="str">
        <f>IF(D64="","",IF(D64=0,"",(D64/D$6/$A$11)))</f>
        <v/>
      </c>
      <c r="F64" s="50"/>
      <c r="G64" s="54" t="str">
        <f>IF(F64="","",IF(F64=0,"",(F64/F$6/$A$11)))</f>
        <v/>
      </c>
      <c r="H64" s="50"/>
      <c r="I64" s="54" t="str">
        <f>IF(H64="","",IF(H64=0,"",(H64/H$6/$A$11)))</f>
        <v/>
      </c>
      <c r="J64" s="352"/>
    </row>
    <row r="65" spans="1:10" s="10" customFormat="1" ht="25.15" customHeight="1" x14ac:dyDescent="0.2">
      <c r="A65" s="284" t="s">
        <v>16</v>
      </c>
      <c r="B65" s="53"/>
      <c r="C65" s="54" t="str">
        <f>IF(B65="","",IF(B65=0,"",(B65/B$6/$A$11)))</f>
        <v/>
      </c>
      <c r="D65" s="53"/>
      <c r="E65" s="54" t="str">
        <f>IF(D65="","",IF(D65=0,"",(D65/D$6/$A$11)))</f>
        <v/>
      </c>
      <c r="F65" s="53"/>
      <c r="G65" s="54" t="str">
        <f>IF(F65="","",IF(F65=0,"",(F65/F$6/$A$11)))</f>
        <v/>
      </c>
      <c r="H65" s="53"/>
      <c r="I65" s="54" t="str">
        <f>IF(H65="","",IF(H65=0,"",(H65/H$6/$A$11)))</f>
        <v/>
      </c>
      <c r="J65" s="352"/>
    </row>
    <row r="66" spans="1:10" s="10" customFormat="1" ht="25.15" customHeight="1" x14ac:dyDescent="0.2">
      <c r="A66" s="389" t="s">
        <v>195</v>
      </c>
      <c r="B66" s="68">
        <f>SUM(B64:B65)</f>
        <v>0</v>
      </c>
      <c r="C66" s="44" t="str">
        <f>IF(B66="","",IF(B66=0,"",(B66/B$6/$A$11)))</f>
        <v/>
      </c>
      <c r="D66" s="68">
        <f>SUM(D64:D65)</f>
        <v>0</v>
      </c>
      <c r="E66" s="44" t="str">
        <f>IF(D66="","",IF(D66=0,"",(D66/D$6/$A$11)))</f>
        <v/>
      </c>
      <c r="F66" s="68">
        <f>SUM(F64:F65)</f>
        <v>0</v>
      </c>
      <c r="G66" s="44" t="str">
        <f>IF(F66="","",IF(F66=0,"",(F66/F$6/$A$11)))</f>
        <v/>
      </c>
      <c r="H66" s="68">
        <f>SUM(H64:H65)</f>
        <v>0</v>
      </c>
      <c r="I66" s="44" t="str">
        <f>IF(H66="","",IF(H66=0,"",(H66/H$6/$A$11)))</f>
        <v/>
      </c>
      <c r="J66" s="352"/>
    </row>
    <row r="67" spans="1:10" ht="36.6" customHeight="1" x14ac:dyDescent="0.2">
      <c r="A67" s="396" t="s">
        <v>17</v>
      </c>
      <c r="B67" s="69"/>
      <c r="C67" s="64"/>
      <c r="D67" s="69"/>
      <c r="E67" s="64"/>
      <c r="F67" s="69"/>
      <c r="G67" s="64"/>
      <c r="H67" s="69"/>
      <c r="I67" s="64"/>
    </row>
    <row r="68" spans="1:10" s="10" customFormat="1" ht="25.15" customHeight="1" x14ac:dyDescent="0.2">
      <c r="A68" s="208" t="s">
        <v>192</v>
      </c>
      <c r="B68" s="53"/>
      <c r="C68" s="54" t="str">
        <f t="shared" ref="C68:C79" si="8">IF(B68="","",IF(B68=0,"",(B68/B$6/$A$11)))</f>
        <v/>
      </c>
      <c r="D68" s="53"/>
      <c r="E68" s="54" t="str">
        <f t="shared" ref="E68:E79" si="9">IF(D68="","",IF(D68=0,"",(D68/D$6/$A$11)))</f>
        <v/>
      </c>
      <c r="F68" s="53"/>
      <c r="G68" s="54" t="str">
        <f t="shared" ref="G68:G79" si="10">IF(F68="","",IF(F68=0,"",(F68/F$6/$A$11)))</f>
        <v/>
      </c>
      <c r="H68" s="53"/>
      <c r="I68" s="54" t="str">
        <f t="shared" ref="I68:I79" si="11">IF(H68="","",IF(H68=0,"",(H68/H$6/$A$11)))</f>
        <v/>
      </c>
      <c r="J68" s="352"/>
    </row>
    <row r="69" spans="1:10" s="10" customFormat="1" ht="31.15" customHeight="1" x14ac:dyDescent="0.2">
      <c r="A69" s="208" t="s">
        <v>35</v>
      </c>
      <c r="B69" s="53"/>
      <c r="C69" s="44" t="str">
        <f t="shared" si="8"/>
        <v/>
      </c>
      <c r="D69" s="53"/>
      <c r="E69" s="54" t="str">
        <f t="shared" si="9"/>
        <v/>
      </c>
      <c r="F69" s="53"/>
      <c r="G69" s="54" t="str">
        <f t="shared" si="10"/>
        <v/>
      </c>
      <c r="H69" s="53"/>
      <c r="I69" s="54" t="str">
        <f t="shared" si="11"/>
        <v/>
      </c>
      <c r="J69" s="352"/>
    </row>
    <row r="70" spans="1:10" s="10" customFormat="1" ht="25.15" customHeight="1" x14ac:dyDescent="0.2">
      <c r="A70" s="274" t="s">
        <v>29</v>
      </c>
      <c r="B70" s="53"/>
      <c r="C70" s="42" t="str">
        <f t="shared" si="8"/>
        <v/>
      </c>
      <c r="D70" s="53"/>
      <c r="E70" s="54" t="str">
        <f t="shared" si="9"/>
        <v/>
      </c>
      <c r="F70" s="53"/>
      <c r="G70" s="54" t="str">
        <f t="shared" si="10"/>
        <v/>
      </c>
      <c r="H70" s="53"/>
      <c r="I70" s="54" t="str">
        <f t="shared" si="11"/>
        <v/>
      </c>
      <c r="J70" s="352"/>
    </row>
    <row r="71" spans="1:10" s="10" customFormat="1" ht="25.15" customHeight="1" x14ac:dyDescent="0.2">
      <c r="A71" s="208" t="s">
        <v>30</v>
      </c>
      <c r="B71" s="53"/>
      <c r="C71" s="54" t="str">
        <f t="shared" si="8"/>
        <v/>
      </c>
      <c r="D71" s="55"/>
      <c r="E71" s="54" t="str">
        <f t="shared" si="9"/>
        <v/>
      </c>
      <c r="F71" s="55"/>
      <c r="G71" s="54" t="str">
        <f t="shared" si="10"/>
        <v/>
      </c>
      <c r="H71" s="55"/>
      <c r="I71" s="54" t="str">
        <f t="shared" si="11"/>
        <v/>
      </c>
      <c r="J71" s="352"/>
    </row>
    <row r="72" spans="1:10" s="10" customFormat="1" ht="33" customHeight="1" x14ac:dyDescent="0.2">
      <c r="A72" s="155" t="s">
        <v>34</v>
      </c>
      <c r="B72" s="53"/>
      <c r="C72" s="54" t="str">
        <f t="shared" si="8"/>
        <v/>
      </c>
      <c r="D72" s="79"/>
      <c r="E72" s="54" t="str">
        <f t="shared" si="9"/>
        <v/>
      </c>
      <c r="F72" s="79"/>
      <c r="G72" s="54" t="str">
        <f t="shared" si="10"/>
        <v/>
      </c>
      <c r="H72" s="79"/>
      <c r="I72" s="54" t="str">
        <f t="shared" si="11"/>
        <v/>
      </c>
      <c r="J72" s="352"/>
    </row>
    <row r="73" spans="1:10" s="10" customFormat="1" ht="34.15" customHeight="1" x14ac:dyDescent="0.2">
      <c r="A73" s="275" t="s">
        <v>361</v>
      </c>
      <c r="B73" s="53"/>
      <c r="C73" s="54" t="str">
        <f t="shared" si="8"/>
        <v/>
      </c>
      <c r="D73" s="79"/>
      <c r="E73" s="54" t="str">
        <f t="shared" si="9"/>
        <v/>
      </c>
      <c r="F73" s="79"/>
      <c r="G73" s="54" t="str">
        <f t="shared" si="10"/>
        <v/>
      </c>
      <c r="H73" s="79"/>
      <c r="I73" s="54" t="str">
        <f t="shared" si="11"/>
        <v/>
      </c>
      <c r="J73" s="352"/>
    </row>
    <row r="74" spans="1:10" s="10" customFormat="1" ht="25.15" customHeight="1" x14ac:dyDescent="0.2">
      <c r="A74" s="276" t="s">
        <v>25</v>
      </c>
      <c r="B74" s="53"/>
      <c r="C74" s="54" t="str">
        <f t="shared" si="8"/>
        <v/>
      </c>
      <c r="D74" s="53"/>
      <c r="E74" s="54" t="str">
        <f t="shared" si="9"/>
        <v/>
      </c>
      <c r="F74" s="53"/>
      <c r="G74" s="54" t="str">
        <f t="shared" si="10"/>
        <v/>
      </c>
      <c r="H74" s="53"/>
      <c r="I74" s="54" t="str">
        <f t="shared" si="11"/>
        <v/>
      </c>
      <c r="J74" s="352"/>
    </row>
    <row r="75" spans="1:10" s="10" customFormat="1" ht="17.45" customHeight="1" x14ac:dyDescent="0.2">
      <c r="A75" s="207"/>
      <c r="B75" s="79"/>
      <c r="C75" s="54" t="str">
        <f t="shared" si="8"/>
        <v/>
      </c>
      <c r="D75" s="79"/>
      <c r="E75" s="54" t="str">
        <f t="shared" si="9"/>
        <v/>
      </c>
      <c r="F75" s="79"/>
      <c r="G75" s="54" t="str">
        <f t="shared" si="10"/>
        <v/>
      </c>
      <c r="H75" s="79"/>
      <c r="I75" s="54" t="str">
        <f t="shared" si="11"/>
        <v/>
      </c>
      <c r="J75" s="352"/>
    </row>
    <row r="76" spans="1:10" s="10" customFormat="1" ht="33.6" customHeight="1" thickBot="1" x14ac:dyDescent="0.25">
      <c r="A76" s="401" t="s">
        <v>118</v>
      </c>
      <c r="B76" s="66">
        <f>SUM(B68:B75)</f>
        <v>0</v>
      </c>
      <c r="C76" s="74" t="str">
        <f t="shared" si="8"/>
        <v/>
      </c>
      <c r="D76" s="66">
        <f>SUM(D68:D75)</f>
        <v>0</v>
      </c>
      <c r="E76" s="74" t="str">
        <f t="shared" si="9"/>
        <v/>
      </c>
      <c r="F76" s="73">
        <f>SUM(F68:F75)</f>
        <v>0</v>
      </c>
      <c r="G76" s="54" t="str">
        <f t="shared" si="10"/>
        <v/>
      </c>
      <c r="H76" s="73">
        <f>SUM(H68:H75)</f>
        <v>0</v>
      </c>
      <c r="I76" s="74" t="str">
        <f t="shared" si="11"/>
        <v/>
      </c>
      <c r="J76" s="352"/>
    </row>
    <row r="77" spans="1:10" s="12" customFormat="1" ht="31.15" customHeight="1" thickTop="1" x14ac:dyDescent="0.2">
      <c r="A77" s="409" t="s">
        <v>196</v>
      </c>
      <c r="B77" s="136">
        <f>B66-B76</f>
        <v>0</v>
      </c>
      <c r="C77" s="42" t="str">
        <f t="shared" si="8"/>
        <v/>
      </c>
      <c r="D77" s="136">
        <f>D66-D76</f>
        <v>0</v>
      </c>
      <c r="E77" s="42" t="str">
        <f t="shared" si="9"/>
        <v/>
      </c>
      <c r="F77" s="136">
        <f>F66-F76</f>
        <v>0</v>
      </c>
      <c r="G77" s="236" t="str">
        <f t="shared" si="10"/>
        <v/>
      </c>
      <c r="H77" s="136">
        <f>H66-H76</f>
        <v>0</v>
      </c>
      <c r="I77" s="42" t="str">
        <f t="shared" si="11"/>
        <v/>
      </c>
      <c r="J77" s="355"/>
    </row>
    <row r="78" spans="1:10" s="10" customFormat="1" ht="31.15" customHeight="1" x14ac:dyDescent="0.2">
      <c r="A78" s="286" t="s">
        <v>197</v>
      </c>
      <c r="B78" s="53">
        <f>'Jälkilaskelma 2022'!B79</f>
        <v>0</v>
      </c>
      <c r="C78" s="54" t="str">
        <f t="shared" si="8"/>
        <v/>
      </c>
      <c r="D78" s="53">
        <f>'Jälkilaskelma 2022'!D79</f>
        <v>0</v>
      </c>
      <c r="E78" s="54" t="str">
        <f t="shared" si="9"/>
        <v/>
      </c>
      <c r="F78" s="53">
        <f>'Jälkilaskelma 2022'!F79</f>
        <v>0</v>
      </c>
      <c r="G78" s="54" t="str">
        <f t="shared" si="10"/>
        <v/>
      </c>
      <c r="H78" s="53">
        <f>'Jälkilaskelma 2022'!H79</f>
        <v>0</v>
      </c>
      <c r="I78" s="54" t="str">
        <f t="shared" si="11"/>
        <v/>
      </c>
      <c r="J78" s="352"/>
    </row>
    <row r="79" spans="1:10" s="10" customFormat="1" ht="31.15" customHeight="1" x14ac:dyDescent="0.2">
      <c r="A79" s="410" t="s">
        <v>198</v>
      </c>
      <c r="B79" s="137">
        <f>B77+B78</f>
        <v>0</v>
      </c>
      <c r="C79" s="44" t="str">
        <f t="shared" si="8"/>
        <v/>
      </c>
      <c r="D79" s="137">
        <f>D77+D78</f>
        <v>0</v>
      </c>
      <c r="E79" s="44" t="str">
        <f t="shared" si="9"/>
        <v/>
      </c>
      <c r="F79" s="137">
        <f>F77+F78</f>
        <v>0</v>
      </c>
      <c r="G79" s="44" t="str">
        <f t="shared" si="10"/>
        <v/>
      </c>
      <c r="H79" s="137">
        <f>H77+H78</f>
        <v>0</v>
      </c>
      <c r="I79" s="44" t="str">
        <f t="shared" si="11"/>
        <v/>
      </c>
      <c r="J79" s="352"/>
    </row>
    <row r="80" spans="1:10" s="10" customFormat="1" ht="56.45" customHeight="1" thickBot="1" x14ac:dyDescent="0.3">
      <c r="A80" s="379" t="s">
        <v>44</v>
      </c>
      <c r="B80" s="48"/>
      <c r="C80" s="76"/>
      <c r="D80" s="48"/>
      <c r="E80" s="76"/>
      <c r="F80" s="48"/>
      <c r="G80" s="76"/>
      <c r="H80" s="48"/>
      <c r="I80" s="76"/>
      <c r="J80" s="352"/>
    </row>
    <row r="81" spans="1:10" s="13" customFormat="1" ht="31.9" customHeight="1" thickTop="1" x14ac:dyDescent="0.2">
      <c r="A81" s="67" t="s">
        <v>22</v>
      </c>
      <c r="B81" s="41"/>
      <c r="C81" s="64"/>
      <c r="D81" s="41"/>
      <c r="E81" s="64"/>
      <c r="F81" s="41"/>
      <c r="G81" s="64"/>
      <c r="H81" s="41"/>
      <c r="I81" s="64"/>
      <c r="J81" s="356"/>
    </row>
    <row r="82" spans="1:10" s="10" customFormat="1" ht="34.15" customHeight="1" x14ac:dyDescent="0.2">
      <c r="A82" s="145" t="s">
        <v>199</v>
      </c>
      <c r="B82" s="53"/>
      <c r="C82" s="54" t="str">
        <f>IF(B82="","",IF(B82=0,"",(B82/B$6/$A$11)))</f>
        <v/>
      </c>
      <c r="D82" s="53"/>
      <c r="E82" s="44" t="str">
        <f>IF(D82="","",IF(D82=0,"",(D82/D$6/$A$11)))</f>
        <v/>
      </c>
      <c r="F82" s="53"/>
      <c r="G82" s="54" t="str">
        <f>IF(F82="","",IF(F82=0,"",(F82/F$6/$A$11)))</f>
        <v/>
      </c>
      <c r="H82" s="53"/>
      <c r="I82" s="54" t="str">
        <f>IF(H82="","",IF(H82=0,"",(H82/H$6/$A$11)))</f>
        <v/>
      </c>
      <c r="J82" s="352"/>
    </row>
    <row r="83" spans="1:10" s="10" customFormat="1" ht="36.4" customHeight="1" x14ac:dyDescent="0.2">
      <c r="A83" s="149" t="s">
        <v>27</v>
      </c>
      <c r="B83" s="79"/>
      <c r="C83" s="54" t="str">
        <f>IF(B83="","",IF(B83=0,"",(B83/B$6/$A$11)))</f>
        <v/>
      </c>
      <c r="D83" s="71"/>
      <c r="E83" s="54" t="str">
        <f>IF(D83="","",IF(D83=0,"",(D83/D$6/$A$11)))</f>
        <v/>
      </c>
      <c r="F83" s="71"/>
      <c r="G83" s="54" t="str">
        <f>IF(F83="","",IF(F83=0,"",(F83/F$6/$A$11)))</f>
        <v/>
      </c>
      <c r="H83" s="71"/>
      <c r="I83" s="54" t="str">
        <f>IF(H83="","",IF(H83=0,"",(H83/H$6/$A$11)))</f>
        <v/>
      </c>
      <c r="J83" s="352"/>
    </row>
    <row r="84" spans="1:10" s="10" customFormat="1" ht="30.6" customHeight="1" x14ac:dyDescent="0.2">
      <c r="A84" s="404" t="s">
        <v>117</v>
      </c>
      <c r="B84" s="68">
        <f>SUM(B82:B83)</f>
        <v>0</v>
      </c>
      <c r="C84" s="44" t="str">
        <f>IF(B84="","",IF(B84=0,"",(B84/B$6/$A$11)))</f>
        <v/>
      </c>
      <c r="D84" s="68">
        <f>SUM(D82:D83)</f>
        <v>0</v>
      </c>
      <c r="E84" s="44" t="str">
        <f>IF(D84="","",IF(D84=0,"",(D84/D$6/$A$11)))</f>
        <v/>
      </c>
      <c r="F84" s="68">
        <f>SUM(F82:F83)</f>
        <v>0</v>
      </c>
      <c r="G84" s="44" t="str">
        <f>IF(F84="","",IF(F84=0,"",(F84/F$6/$A$11)))</f>
        <v/>
      </c>
      <c r="H84" s="68">
        <f>SUM(H82:H83)</f>
        <v>0</v>
      </c>
      <c r="I84" s="44" t="str">
        <f>IF(H84="","",IF(H84=0,"",(H84/H$6/$A$11)))</f>
        <v/>
      </c>
      <c r="J84" s="352"/>
    </row>
    <row r="85" spans="1:10" s="10" customFormat="1" ht="32.450000000000003" customHeight="1" x14ac:dyDescent="0.2">
      <c r="A85" s="394" t="s">
        <v>23</v>
      </c>
      <c r="B85"/>
      <c r="C85"/>
      <c r="D85"/>
      <c r="E85"/>
      <c r="F85"/>
      <c r="G85"/>
      <c r="H85"/>
      <c r="I85"/>
      <c r="J85" s="352"/>
    </row>
    <row r="86" spans="1:10" s="10" customFormat="1" ht="33" customHeight="1" x14ac:dyDescent="0.2">
      <c r="A86" s="150" t="s">
        <v>200</v>
      </c>
      <c r="B86" s="11"/>
      <c r="C86" s="54" t="str">
        <f t="shared" ref="C86:C94" si="12">IF(B86="","",IF(B86=0,"",(B86/B$6/$A$11)))</f>
        <v/>
      </c>
      <c r="D86" s="11"/>
      <c r="E86" s="54" t="str">
        <f t="shared" ref="E86:E94" si="13">IF(D86="","",IF(D86=0,"",(D86/D$6/$A$11)))</f>
        <v/>
      </c>
      <c r="F86" s="11"/>
      <c r="G86" s="54" t="str">
        <f t="shared" ref="G86:G94" si="14">IF(F86="","",IF(F86=0,"",(F86/F$6/$A$11)))</f>
        <v/>
      </c>
      <c r="H86" s="11"/>
      <c r="I86" s="54" t="str">
        <f t="shared" ref="I86:I94" si="15">IF(H86="","",IF(H86=0,"",(H86/H$6/$A$11)))</f>
        <v/>
      </c>
      <c r="J86" s="352"/>
    </row>
    <row r="87" spans="1:10" s="10" customFormat="1" ht="33" customHeight="1" x14ac:dyDescent="0.2">
      <c r="A87" s="150" t="s">
        <v>201</v>
      </c>
      <c r="B87" s="11"/>
      <c r="C87" s="54" t="str">
        <f t="shared" si="12"/>
        <v/>
      </c>
      <c r="D87" s="53"/>
      <c r="E87" s="54" t="str">
        <f t="shared" si="13"/>
        <v/>
      </c>
      <c r="F87" s="53"/>
      <c r="G87" s="54" t="str">
        <f t="shared" si="14"/>
        <v/>
      </c>
      <c r="H87" s="53"/>
      <c r="I87" s="54" t="str">
        <f t="shared" si="15"/>
        <v/>
      </c>
      <c r="J87" s="352"/>
    </row>
    <row r="88" spans="1:10" s="10" customFormat="1" ht="33" customHeight="1" x14ac:dyDescent="0.2">
      <c r="A88" s="152" t="s">
        <v>368</v>
      </c>
      <c r="B88" s="11"/>
      <c r="C88" s="54" t="str">
        <f t="shared" si="12"/>
        <v/>
      </c>
      <c r="D88" s="11"/>
      <c r="E88" s="54" t="str">
        <f t="shared" si="13"/>
        <v/>
      </c>
      <c r="F88" s="11"/>
      <c r="G88" s="54" t="str">
        <f t="shared" si="14"/>
        <v/>
      </c>
      <c r="H88" s="11"/>
      <c r="I88" s="54" t="str">
        <f t="shared" si="15"/>
        <v/>
      </c>
      <c r="J88" s="352"/>
    </row>
    <row r="89" spans="1:10" s="10" customFormat="1" ht="33" customHeight="1" x14ac:dyDescent="0.2">
      <c r="A89" s="153" t="s">
        <v>202</v>
      </c>
      <c r="B89" s="11"/>
      <c r="C89" s="54" t="str">
        <f t="shared" si="12"/>
        <v/>
      </c>
      <c r="D89" s="154"/>
      <c r="E89" s="54" t="str">
        <f t="shared" si="13"/>
        <v/>
      </c>
      <c r="F89" s="154"/>
      <c r="G89" s="54" t="str">
        <f t="shared" si="14"/>
        <v/>
      </c>
      <c r="H89" s="154"/>
      <c r="I89" s="54" t="str">
        <f t="shared" si="15"/>
        <v/>
      </c>
      <c r="J89" s="352"/>
    </row>
    <row r="90" spans="1:10" s="10" customFormat="1" ht="13.15" customHeight="1" x14ac:dyDescent="0.2">
      <c r="A90" s="155"/>
      <c r="B90" s="79"/>
      <c r="C90" s="54" t="str">
        <f t="shared" si="12"/>
        <v/>
      </c>
      <c r="D90" s="79"/>
      <c r="E90" s="54" t="str">
        <f t="shared" si="13"/>
        <v/>
      </c>
      <c r="F90" s="79"/>
      <c r="G90" s="54" t="str">
        <f t="shared" si="14"/>
        <v/>
      </c>
      <c r="H90" s="79"/>
      <c r="I90" s="54" t="str">
        <f t="shared" si="15"/>
        <v/>
      </c>
      <c r="J90" s="352"/>
    </row>
    <row r="91" spans="1:10" s="10" customFormat="1" ht="32.450000000000003" customHeight="1" thickBot="1" x14ac:dyDescent="0.25">
      <c r="A91" s="404" t="s">
        <v>128</v>
      </c>
      <c r="B91" s="66">
        <f>SUM(B86:B90)</f>
        <v>0</v>
      </c>
      <c r="C91" s="74" t="str">
        <f t="shared" si="12"/>
        <v/>
      </c>
      <c r="D91" s="66">
        <f>SUM(D86:D90)</f>
        <v>0</v>
      </c>
      <c r="E91" s="74" t="str">
        <f t="shared" si="13"/>
        <v/>
      </c>
      <c r="F91" s="73">
        <f>SUM(F86:F90)</f>
        <v>0</v>
      </c>
      <c r="G91" s="54" t="str">
        <f t="shared" si="14"/>
        <v/>
      </c>
      <c r="H91" s="73">
        <f>SUM(H86:H90)</f>
        <v>0</v>
      </c>
      <c r="I91" s="74" t="str">
        <f t="shared" si="15"/>
        <v/>
      </c>
      <c r="J91" s="352"/>
    </row>
    <row r="92" spans="1:10" s="10" customFormat="1" ht="37.15" customHeight="1" thickTop="1" x14ac:dyDescent="0.2">
      <c r="A92" s="408" t="s">
        <v>76</v>
      </c>
      <c r="B92" s="138">
        <f>B84-B91</f>
        <v>0</v>
      </c>
      <c r="C92" s="42" t="str">
        <f t="shared" si="12"/>
        <v/>
      </c>
      <c r="D92" s="138">
        <f>D84-D91</f>
        <v>0</v>
      </c>
      <c r="E92" s="42" t="str">
        <f t="shared" si="13"/>
        <v/>
      </c>
      <c r="F92" s="138">
        <f>F84-F91</f>
        <v>0</v>
      </c>
      <c r="G92" s="236" t="str">
        <f t="shared" si="14"/>
        <v/>
      </c>
      <c r="H92" s="138">
        <f>H84-H91</f>
        <v>0</v>
      </c>
      <c r="I92" s="42" t="str">
        <f t="shared" si="15"/>
        <v/>
      </c>
      <c r="J92" s="352"/>
    </row>
    <row r="93" spans="1:10" s="10" customFormat="1" ht="37.15" customHeight="1" x14ac:dyDescent="0.2">
      <c r="A93" s="157" t="s">
        <v>360</v>
      </c>
      <c r="B93" s="53">
        <f>'Jälkilaskelma 2022'!B94</f>
        <v>0</v>
      </c>
      <c r="C93" s="54" t="str">
        <f t="shared" si="12"/>
        <v/>
      </c>
      <c r="D93" s="53">
        <f>'Jälkilaskelma 2022'!D94</f>
        <v>0</v>
      </c>
      <c r="E93" s="54" t="str">
        <f t="shared" si="13"/>
        <v/>
      </c>
      <c r="F93" s="53">
        <f>'Jälkilaskelma 2022'!F94</f>
        <v>0</v>
      </c>
      <c r="G93" s="54" t="str">
        <f t="shared" si="14"/>
        <v/>
      </c>
      <c r="H93" s="53">
        <f>'Jälkilaskelma 2022'!H94</f>
        <v>0</v>
      </c>
      <c r="I93" s="54" t="str">
        <f t="shared" si="15"/>
        <v/>
      </c>
      <c r="J93" s="352"/>
    </row>
    <row r="94" spans="1:10" s="10" customFormat="1" ht="37.15" customHeight="1" x14ac:dyDescent="0.2">
      <c r="A94" s="407" t="s">
        <v>203</v>
      </c>
      <c r="B94" s="137">
        <f>B92+B93</f>
        <v>0</v>
      </c>
      <c r="C94" s="44" t="str">
        <f t="shared" si="12"/>
        <v/>
      </c>
      <c r="D94" s="137">
        <f>D92+D93</f>
        <v>0</v>
      </c>
      <c r="E94" s="54" t="str">
        <f t="shared" si="13"/>
        <v/>
      </c>
      <c r="F94" s="137">
        <f>F92+F93</f>
        <v>0</v>
      </c>
      <c r="G94" s="54" t="str">
        <f t="shared" si="14"/>
        <v/>
      </c>
      <c r="H94" s="137">
        <f>H92+H93</f>
        <v>0</v>
      </c>
      <c r="I94" s="54" t="str">
        <f t="shared" si="15"/>
        <v/>
      </c>
      <c r="J94" s="352"/>
    </row>
    <row r="95" spans="1:10" s="10" customFormat="1" ht="78" customHeight="1" thickBot="1" x14ac:dyDescent="0.3">
      <c r="A95" s="380" t="s">
        <v>109</v>
      </c>
      <c r="B95" s="201"/>
      <c r="C95" s="201"/>
      <c r="D95" s="201"/>
      <c r="E95" s="196"/>
      <c r="F95" s="201"/>
      <c r="G95" s="196"/>
      <c r="H95" s="201"/>
      <c r="I95" s="196"/>
      <c r="J95" s="352"/>
    </row>
    <row r="96" spans="1:10" s="10" customFormat="1" ht="38.450000000000003" customHeight="1" thickTop="1" x14ac:dyDescent="0.2">
      <c r="A96" s="287" t="s">
        <v>106</v>
      </c>
      <c r="B96" s="144">
        <f>'Jälkilaskelma 2022'!B103</f>
        <v>0</v>
      </c>
      <c r="C96" s="64"/>
      <c r="D96" s="144">
        <f>'Jälkilaskelma 2022'!D103</f>
        <v>0</v>
      </c>
      <c r="E96" s="237"/>
      <c r="F96" s="144">
        <f>'Jälkilaskelma 2022'!F103</f>
        <v>0</v>
      </c>
      <c r="G96" s="237"/>
      <c r="H96" s="144">
        <f>'Jälkilaskelma 2022'!H103</f>
        <v>0</v>
      </c>
      <c r="I96" s="64"/>
      <c r="J96" s="352"/>
    </row>
    <row r="97" spans="1:10" s="436" customFormat="1" ht="45.6" customHeight="1" x14ac:dyDescent="0.2">
      <c r="A97" s="145" t="s">
        <v>416</v>
      </c>
      <c r="B97" s="79"/>
      <c r="C97" s="80"/>
      <c r="D97" s="79"/>
      <c r="E97" s="80"/>
      <c r="F97" s="79"/>
      <c r="G97" s="80"/>
      <c r="H97" s="79"/>
      <c r="I97" s="80"/>
      <c r="J97" s="356"/>
    </row>
    <row r="98" spans="1:10" s="14" customFormat="1" ht="37.15" customHeight="1" x14ac:dyDescent="0.2">
      <c r="A98" s="52" t="s">
        <v>107</v>
      </c>
      <c r="B98" s="79"/>
      <c r="C98" s="80"/>
      <c r="D98" s="79"/>
      <c r="E98" s="80"/>
      <c r="F98" s="79"/>
      <c r="G98" s="80"/>
      <c r="H98" s="79"/>
      <c r="I98" s="80"/>
      <c r="J98" s="352"/>
    </row>
    <row r="99" spans="1:10" s="14" customFormat="1" ht="36.6" customHeight="1" x14ac:dyDescent="0.2">
      <c r="A99" s="52" t="s">
        <v>108</v>
      </c>
      <c r="B99" s="81"/>
      <c r="C99" s="82"/>
      <c r="D99" s="81"/>
      <c r="E99" s="80"/>
      <c r="F99" s="81"/>
      <c r="G99" s="80"/>
      <c r="H99" s="81"/>
      <c r="I99" s="80"/>
      <c r="J99" s="352"/>
    </row>
    <row r="100" spans="1:10" s="14" customFormat="1" ht="36.6" customHeight="1" x14ac:dyDescent="0.2">
      <c r="A100" s="52" t="s">
        <v>374</v>
      </c>
      <c r="B100" s="81"/>
      <c r="C100" s="82"/>
      <c r="D100" s="81"/>
      <c r="E100" s="80"/>
      <c r="F100" s="81"/>
      <c r="G100" s="80"/>
      <c r="H100" s="81"/>
      <c r="I100" s="80"/>
      <c r="J100" s="352"/>
    </row>
    <row r="101" spans="1:10" s="14" customFormat="1" ht="49.9" customHeight="1" x14ac:dyDescent="0.2">
      <c r="A101" s="208" t="s">
        <v>204</v>
      </c>
      <c r="B101" s="79"/>
      <c r="C101" s="82"/>
      <c r="D101" s="79"/>
      <c r="E101" s="80"/>
      <c r="F101" s="79"/>
      <c r="G101" s="80"/>
      <c r="H101" s="79"/>
      <c r="I101" s="80"/>
      <c r="J101" s="352"/>
    </row>
    <row r="102" spans="1:10" s="14" customFormat="1" ht="49.9" customHeight="1" thickBot="1" x14ac:dyDescent="0.25">
      <c r="A102" s="437" t="s">
        <v>417</v>
      </c>
      <c r="B102" s="83"/>
      <c r="C102" s="80"/>
      <c r="D102" s="83"/>
      <c r="E102" s="80"/>
      <c r="F102" s="83"/>
      <c r="G102" s="80"/>
      <c r="H102" s="83"/>
      <c r="I102" s="80"/>
      <c r="J102" s="352"/>
    </row>
    <row r="103" spans="1:10" s="14" customFormat="1" ht="46.15" customHeight="1" thickTop="1" x14ac:dyDescent="0.2">
      <c r="A103" s="406" t="s">
        <v>205</v>
      </c>
      <c r="B103" s="136">
        <f>SUM(B96:B102)</f>
        <v>0</v>
      </c>
      <c r="C103" s="82"/>
      <c r="D103" s="136">
        <f>SUM(D96:D102)</f>
        <v>0</v>
      </c>
      <c r="E103" s="64"/>
      <c r="F103" s="136">
        <f>SUM(F96:F102)</f>
        <v>0</v>
      </c>
      <c r="G103" s="64"/>
      <c r="H103" s="136">
        <f>SUM(H96:H102)</f>
        <v>0</v>
      </c>
      <c r="I103" s="64"/>
      <c r="J103" s="352"/>
    </row>
    <row r="104" spans="1:10" s="14" customFormat="1" ht="67.900000000000006" customHeight="1" thickBot="1" x14ac:dyDescent="0.3">
      <c r="A104" s="75" t="s">
        <v>275</v>
      </c>
      <c r="B104" s="198"/>
      <c r="C104" s="199"/>
      <c r="D104" s="198"/>
      <c r="E104" s="76"/>
      <c r="F104" s="198"/>
      <c r="G104" s="76"/>
      <c r="H104" s="198"/>
      <c r="I104" s="76"/>
      <c r="J104" s="352"/>
    </row>
    <row r="105" spans="1:10" s="16" customFormat="1" ht="46.9" customHeight="1" thickTop="1" x14ac:dyDescent="0.2">
      <c r="A105" s="197" t="s">
        <v>206</v>
      </c>
      <c r="B105" s="168">
        <f>B62</f>
        <v>0</v>
      </c>
      <c r="C105" s="54" t="str">
        <f t="shared" ref="C105:C110" si="16">IF(B105="","",IF(B105=0,"",(B105/B$6/$A$11)))</f>
        <v/>
      </c>
      <c r="D105" s="168">
        <f>D62</f>
        <v>0</v>
      </c>
      <c r="E105" s="54" t="str">
        <f t="shared" ref="E105:E110" si="17">IF(D105="","",IF(D105=0,"",(D105/D$6/$A$11)))</f>
        <v/>
      </c>
      <c r="F105" s="168">
        <f>F62</f>
        <v>0</v>
      </c>
      <c r="G105" s="54" t="str">
        <f t="shared" ref="G105:G110" si="18">IF(F105="","",IF(F105=0,"",(F105/F$6/$A$11)))</f>
        <v/>
      </c>
      <c r="H105" s="168">
        <f>H62</f>
        <v>0</v>
      </c>
      <c r="I105" s="54" t="str">
        <f t="shared" ref="I105:I110" si="19">IF(H105="","",IF(H105=0,"",(H105/H$6/$A$11)))</f>
        <v/>
      </c>
      <c r="J105" s="355"/>
    </row>
    <row r="106" spans="1:10" s="17" customFormat="1" ht="46.9" customHeight="1" thickBot="1" x14ac:dyDescent="0.25">
      <c r="A106" s="162" t="s">
        <v>207</v>
      </c>
      <c r="B106" s="151">
        <f>B79</f>
        <v>0</v>
      </c>
      <c r="C106" s="74" t="str">
        <f t="shared" si="16"/>
        <v/>
      </c>
      <c r="D106" s="151">
        <f>D79</f>
        <v>0</v>
      </c>
      <c r="E106" s="74" t="str">
        <f t="shared" si="17"/>
        <v/>
      </c>
      <c r="F106" s="151">
        <f>F79</f>
        <v>0</v>
      </c>
      <c r="G106" s="74" t="str">
        <f t="shared" si="18"/>
        <v/>
      </c>
      <c r="H106" s="151">
        <f>H79</f>
        <v>0</v>
      </c>
      <c r="I106" s="74" t="str">
        <f t="shared" si="19"/>
        <v/>
      </c>
      <c r="J106" s="349"/>
    </row>
    <row r="107" spans="1:10" s="10" customFormat="1" ht="46.9" customHeight="1" thickTop="1" x14ac:dyDescent="0.2">
      <c r="A107" s="405" t="s">
        <v>345</v>
      </c>
      <c r="B107" s="165">
        <f>SUM(B105:B106)</f>
        <v>0</v>
      </c>
      <c r="C107" s="42" t="str">
        <f t="shared" si="16"/>
        <v/>
      </c>
      <c r="D107" s="165">
        <f>SUM(D105:D106)</f>
        <v>0</v>
      </c>
      <c r="E107" s="42" t="str">
        <f t="shared" si="17"/>
        <v/>
      </c>
      <c r="F107" s="165">
        <f>SUM(F105:F106)</f>
        <v>0</v>
      </c>
      <c r="G107" s="42" t="str">
        <f t="shared" si="18"/>
        <v/>
      </c>
      <c r="H107" s="165">
        <f>SUM(H105:H106)</f>
        <v>0</v>
      </c>
      <c r="I107" s="42" t="str">
        <f t="shared" si="19"/>
        <v/>
      </c>
      <c r="J107" s="352"/>
    </row>
    <row r="108" spans="1:10" s="10" customFormat="1" ht="46.9" customHeight="1" x14ac:dyDescent="0.2">
      <c r="A108" s="160" t="s">
        <v>208</v>
      </c>
      <c r="B108" s="161">
        <f>B94</f>
        <v>0</v>
      </c>
      <c r="C108" s="54" t="str">
        <f t="shared" si="16"/>
        <v/>
      </c>
      <c r="D108" s="161">
        <f>D94</f>
        <v>0</v>
      </c>
      <c r="E108" s="54" t="str">
        <f t="shared" si="17"/>
        <v/>
      </c>
      <c r="F108" s="161">
        <f>F94</f>
        <v>0</v>
      </c>
      <c r="G108" s="54" t="str">
        <f t="shared" si="18"/>
        <v/>
      </c>
      <c r="H108" s="161">
        <f>H94</f>
        <v>0</v>
      </c>
      <c r="I108" s="54" t="str">
        <f t="shared" si="19"/>
        <v/>
      </c>
      <c r="J108" s="352"/>
    </row>
    <row r="109" spans="1:10" s="10" customFormat="1" ht="46.9" customHeight="1" thickBot="1" x14ac:dyDescent="0.25">
      <c r="A109" s="166" t="s">
        <v>209</v>
      </c>
      <c r="B109" s="163">
        <f>B103</f>
        <v>0</v>
      </c>
      <c r="C109" s="74" t="str">
        <f t="shared" si="16"/>
        <v/>
      </c>
      <c r="D109" s="163">
        <f>D103</f>
        <v>0</v>
      </c>
      <c r="E109" s="74" t="str">
        <f t="shared" si="17"/>
        <v/>
      </c>
      <c r="F109" s="163">
        <f>F103</f>
        <v>0</v>
      </c>
      <c r="G109" s="54" t="str">
        <f t="shared" si="18"/>
        <v/>
      </c>
      <c r="H109" s="163">
        <f>H103</f>
        <v>0</v>
      </c>
      <c r="I109" s="74" t="str">
        <f t="shared" si="19"/>
        <v/>
      </c>
      <c r="J109" s="352"/>
    </row>
    <row r="110" spans="1:10" s="10" customFormat="1" ht="46.9" customHeight="1" thickTop="1" x14ac:dyDescent="0.2">
      <c r="A110" s="405" t="s">
        <v>210</v>
      </c>
      <c r="B110" s="167">
        <f>B107+B108+B109</f>
        <v>0</v>
      </c>
      <c r="C110" s="51" t="str">
        <f t="shared" si="16"/>
        <v/>
      </c>
      <c r="D110" s="167">
        <f>D107+D108+D109</f>
        <v>0</v>
      </c>
      <c r="E110" s="51" t="str">
        <f t="shared" si="17"/>
        <v/>
      </c>
      <c r="F110" s="167">
        <f>F107+F108+F109</f>
        <v>0</v>
      </c>
      <c r="G110" s="236" t="str">
        <f t="shared" si="18"/>
        <v/>
      </c>
      <c r="H110" s="167">
        <f>H107+H108+H109</f>
        <v>0</v>
      </c>
      <c r="I110" s="236" t="str">
        <f t="shared" si="19"/>
        <v/>
      </c>
      <c r="J110" s="352"/>
    </row>
    <row r="111" spans="1:10" s="15" customFormat="1" ht="79.150000000000006" customHeight="1" x14ac:dyDescent="0.3">
      <c r="A111" s="169" t="s">
        <v>131</v>
      </c>
      <c r="B111" s="125"/>
      <c r="C111" s="170"/>
      <c r="D111" s="125"/>
      <c r="E111" s="170"/>
      <c r="F111" s="125"/>
      <c r="G111" s="170"/>
      <c r="H111" s="125"/>
      <c r="I111" s="170"/>
      <c r="J111" s="350"/>
    </row>
    <row r="112" spans="1:10" s="10" customFormat="1" ht="42" customHeight="1" x14ac:dyDescent="0.25">
      <c r="A112" s="171" t="s">
        <v>101</v>
      </c>
      <c r="B112" s="84"/>
      <c r="C112" s="85"/>
      <c r="D112" s="84"/>
      <c r="E112" s="85"/>
      <c r="F112" s="84"/>
      <c r="G112" s="85"/>
      <c r="H112" s="84"/>
      <c r="I112" s="85"/>
      <c r="J112" s="352"/>
    </row>
    <row r="113" spans="1:10" s="10" customFormat="1" ht="38.450000000000003" customHeight="1" x14ac:dyDescent="0.2">
      <c r="A113" s="18" t="s">
        <v>415</v>
      </c>
      <c r="B113" s="116" t="s">
        <v>41</v>
      </c>
      <c r="C113" s="85"/>
      <c r="D113" s="116" t="s">
        <v>41</v>
      </c>
      <c r="E113" s="85"/>
      <c r="F113" s="116" t="s">
        <v>41</v>
      </c>
      <c r="G113" s="85"/>
      <c r="H113" s="116" t="s">
        <v>41</v>
      </c>
      <c r="I113" s="85"/>
      <c r="J113" s="352"/>
    </row>
    <row r="114" spans="1:10" s="12" customFormat="1" ht="32.450000000000003" customHeight="1" x14ac:dyDescent="0.2">
      <c r="A114" s="172" t="s">
        <v>24</v>
      </c>
      <c r="B114" s="53"/>
      <c r="C114" s="85"/>
      <c r="D114" s="53"/>
      <c r="E114" s="85"/>
      <c r="F114" s="53"/>
      <c r="G114" s="85"/>
      <c r="H114" s="53"/>
      <c r="I114" s="85"/>
      <c r="J114" s="355"/>
    </row>
    <row r="115" spans="1:10" s="17" customFormat="1" ht="32.450000000000003" customHeight="1" x14ac:dyDescent="0.2">
      <c r="A115" s="172" t="s">
        <v>211</v>
      </c>
      <c r="B115" s="53"/>
      <c r="C115" s="85"/>
      <c r="D115" s="53"/>
      <c r="E115" s="85"/>
      <c r="F115" s="53"/>
      <c r="G115" s="85"/>
      <c r="H115" s="53"/>
      <c r="I115" s="85"/>
      <c r="J115" s="349"/>
    </row>
    <row r="116" spans="1:10" s="7" customFormat="1" ht="31.9" customHeight="1" x14ac:dyDescent="0.2">
      <c r="A116" s="172" t="s">
        <v>91</v>
      </c>
      <c r="B116" s="53"/>
      <c r="C116" s="85"/>
      <c r="D116" s="53"/>
      <c r="E116" s="85"/>
      <c r="F116" s="53"/>
      <c r="G116" s="85"/>
      <c r="H116" s="53"/>
      <c r="I116" s="85"/>
      <c r="J116" s="349"/>
    </row>
    <row r="117" spans="1:10" s="10" customFormat="1" ht="31.9" customHeight="1" x14ac:dyDescent="0.2">
      <c r="A117" s="19" t="s">
        <v>92</v>
      </c>
      <c r="B117" s="53"/>
      <c r="C117" s="85"/>
      <c r="D117" s="53"/>
      <c r="E117" s="85"/>
      <c r="F117" s="53"/>
      <c r="G117" s="85"/>
      <c r="H117" s="53"/>
      <c r="I117" s="85"/>
      <c r="J117" s="352"/>
    </row>
    <row r="118" spans="1:10" s="10" customFormat="1" ht="30" customHeight="1" x14ac:dyDescent="0.2">
      <c r="A118" s="265" t="s">
        <v>193</v>
      </c>
      <c r="B118" s="53"/>
      <c r="C118" s="85"/>
      <c r="D118" s="53"/>
      <c r="E118" s="85"/>
      <c r="F118" s="53"/>
      <c r="G118" s="85"/>
      <c r="H118" s="53"/>
      <c r="I118" s="85"/>
      <c r="J118" s="352"/>
    </row>
    <row r="119" spans="1:10" s="10" customFormat="1" ht="33" customHeight="1" thickBot="1" x14ac:dyDescent="0.25">
      <c r="A119" s="266" t="s">
        <v>97</v>
      </c>
      <c r="B119" s="88"/>
      <c r="C119" s="85"/>
      <c r="D119" s="88"/>
      <c r="E119" s="85"/>
      <c r="F119" s="88"/>
      <c r="G119" s="85"/>
      <c r="H119" s="88"/>
      <c r="I119" s="85"/>
      <c r="J119" s="352"/>
    </row>
    <row r="120" spans="1:10" s="17" customFormat="1" ht="31.9" customHeight="1" thickTop="1" x14ac:dyDescent="0.2">
      <c r="A120" s="428" t="s">
        <v>36</v>
      </c>
      <c r="B120" s="89">
        <f>SUM(B114:B119)</f>
        <v>0</v>
      </c>
      <c r="C120" s="85"/>
      <c r="D120" s="89">
        <f>SUM(D114:D119)</f>
        <v>0</v>
      </c>
      <c r="E120" s="85"/>
      <c r="F120" s="89">
        <f>SUM(F114:F119)</f>
        <v>0</v>
      </c>
      <c r="G120" s="85"/>
      <c r="H120" s="89">
        <f>SUM(H114:H119)</f>
        <v>0</v>
      </c>
      <c r="I120" s="85"/>
      <c r="J120" s="349"/>
    </row>
    <row r="121" spans="1:10" s="7" customFormat="1" ht="31.9" customHeight="1" x14ac:dyDescent="0.2">
      <c r="A121" s="430" t="s">
        <v>37</v>
      </c>
      <c r="B121" s="53">
        <f>'Jälkilaskelma 2022'!B122</f>
        <v>0</v>
      </c>
      <c r="C121" s="85"/>
      <c r="D121" s="53">
        <f>'Jälkilaskelma 2022'!D122</f>
        <v>0</v>
      </c>
      <c r="E121" s="85"/>
      <c r="F121" s="53">
        <f>'Jälkilaskelma 2022'!F122</f>
        <v>0</v>
      </c>
      <c r="G121" s="85"/>
      <c r="H121" s="53">
        <f>'Jälkilaskelma 2022'!H122</f>
        <v>0</v>
      </c>
      <c r="I121" s="85"/>
      <c r="J121" s="349"/>
    </row>
    <row r="122" spans="1:10" s="10" customFormat="1" ht="31.9" customHeight="1" x14ac:dyDescent="0.2">
      <c r="A122" s="431" t="s">
        <v>39</v>
      </c>
      <c r="B122" s="89">
        <f>SUM(B120:B121)</f>
        <v>0</v>
      </c>
      <c r="C122" s="85"/>
      <c r="D122" s="89">
        <f>SUM(D120:D121)</f>
        <v>0</v>
      </c>
      <c r="E122" s="85"/>
      <c r="F122" s="89">
        <f>SUM(F120:F121)</f>
        <v>0</v>
      </c>
      <c r="G122" s="85"/>
      <c r="H122" s="89">
        <f>SUM(H120:H121)</f>
        <v>0</v>
      </c>
      <c r="I122" s="85"/>
      <c r="J122" s="352"/>
    </row>
    <row r="123" spans="1:10" s="10" customFormat="1" ht="52.9" customHeight="1" x14ac:dyDescent="0.25">
      <c r="A123" s="171" t="s">
        <v>230</v>
      </c>
      <c r="B123" s="84"/>
      <c r="C123" s="85"/>
      <c r="D123" s="84"/>
      <c r="E123" s="85"/>
      <c r="F123" s="84"/>
      <c r="G123" s="85"/>
      <c r="H123" s="84"/>
      <c r="I123" s="85"/>
      <c r="J123" s="352"/>
    </row>
    <row r="124" spans="1:10" s="17" customFormat="1" ht="31.9" customHeight="1" x14ac:dyDescent="0.2">
      <c r="A124" s="172" t="s">
        <v>20</v>
      </c>
      <c r="B124" s="53"/>
      <c r="C124" s="85"/>
      <c r="D124" s="53"/>
      <c r="E124" s="85"/>
      <c r="F124" s="53"/>
      <c r="G124" s="85"/>
      <c r="H124" s="53"/>
      <c r="I124" s="85"/>
      <c r="J124" s="349"/>
    </row>
    <row r="125" spans="1:10" s="7" customFormat="1" ht="32.450000000000003" customHeight="1" x14ac:dyDescent="0.2">
      <c r="A125" s="172" t="s">
        <v>96</v>
      </c>
      <c r="B125" s="53"/>
      <c r="C125" s="85"/>
      <c r="D125" s="53"/>
      <c r="E125" s="85"/>
      <c r="F125" s="53"/>
      <c r="G125" s="85"/>
      <c r="H125" s="53"/>
      <c r="I125" s="85"/>
      <c r="J125" s="349"/>
    </row>
    <row r="126" spans="1:10" s="10" customFormat="1" ht="32.450000000000003" customHeight="1" x14ac:dyDescent="0.2">
      <c r="A126" s="172" t="s">
        <v>93</v>
      </c>
      <c r="B126" s="53"/>
      <c r="C126" s="85"/>
      <c r="D126" s="53"/>
      <c r="E126" s="85"/>
      <c r="F126" s="53"/>
      <c r="G126" s="85"/>
      <c r="H126" s="53"/>
      <c r="I126" s="85"/>
      <c r="J126" s="352"/>
    </row>
    <row r="127" spans="1:10" s="10" customFormat="1" ht="35.450000000000003" customHeight="1" x14ac:dyDescent="0.2">
      <c r="A127" s="19" t="s">
        <v>212</v>
      </c>
      <c r="B127" s="53"/>
      <c r="C127" s="85"/>
      <c r="D127" s="50"/>
      <c r="E127" s="85"/>
      <c r="F127" s="50"/>
      <c r="G127" s="85"/>
      <c r="H127" s="50"/>
      <c r="I127" s="85"/>
      <c r="J127" s="352"/>
    </row>
    <row r="128" spans="1:10" s="10" customFormat="1" ht="35.450000000000003" customHeight="1" x14ac:dyDescent="0.2">
      <c r="A128" s="265" t="s">
        <v>193</v>
      </c>
      <c r="B128" s="53"/>
      <c r="C128" s="85"/>
      <c r="D128" s="50"/>
      <c r="E128" s="85"/>
      <c r="F128" s="50"/>
      <c r="G128" s="85"/>
      <c r="H128" s="50"/>
      <c r="I128" s="85"/>
      <c r="J128" s="352"/>
    </row>
    <row r="129" spans="1:10" ht="37.15" customHeight="1" thickBot="1" x14ac:dyDescent="0.25">
      <c r="A129" s="288" t="s">
        <v>97</v>
      </c>
      <c r="B129" s="88"/>
      <c r="C129" s="85"/>
      <c r="D129" s="88"/>
      <c r="E129" s="85"/>
      <c r="F129" s="88"/>
      <c r="G129" s="85"/>
      <c r="H129" s="88"/>
      <c r="I129" s="85"/>
    </row>
    <row r="130" spans="1:10" s="10" customFormat="1" ht="29.45" customHeight="1" thickTop="1" x14ac:dyDescent="0.2">
      <c r="A130" s="428" t="s">
        <v>38</v>
      </c>
      <c r="B130" s="89">
        <f>SUM(B124:B129)</f>
        <v>0</v>
      </c>
      <c r="C130" s="85"/>
      <c r="D130" s="89">
        <f>SUM(D124:D129)</f>
        <v>0</v>
      </c>
      <c r="E130" s="85"/>
      <c r="F130" s="89">
        <f>SUM(F124:F129)</f>
        <v>0</v>
      </c>
      <c r="G130" s="85"/>
      <c r="H130" s="89">
        <f>SUM(H124:H129)</f>
        <v>0</v>
      </c>
      <c r="I130" s="85"/>
      <c r="J130" s="352"/>
    </row>
    <row r="131" spans="1:10" s="10" customFormat="1" ht="29.45" customHeight="1" x14ac:dyDescent="0.2">
      <c r="A131" s="430" t="s">
        <v>37</v>
      </c>
      <c r="B131" s="53">
        <f>'Jälkilaskelma 2022'!B132</f>
        <v>0</v>
      </c>
      <c r="C131" s="85"/>
      <c r="D131" s="53">
        <f>'Jälkilaskelma 2022'!D132</f>
        <v>0</v>
      </c>
      <c r="E131" s="85"/>
      <c r="F131" s="53">
        <f>'Jälkilaskelma 2022'!F132</f>
        <v>0</v>
      </c>
      <c r="G131" s="85"/>
      <c r="H131" s="53">
        <f>'Jälkilaskelma 2022'!H132</f>
        <v>0</v>
      </c>
      <c r="I131" s="85"/>
      <c r="J131" s="352"/>
    </row>
    <row r="132" spans="1:10" ht="29.45" customHeight="1" x14ac:dyDescent="0.2">
      <c r="A132" s="431" t="s">
        <v>40</v>
      </c>
      <c r="B132" s="89">
        <f>SUM(B130:B131)</f>
        <v>0</v>
      </c>
      <c r="C132" s="85"/>
      <c r="D132" s="89">
        <f>SUM(D130:D131)</f>
        <v>0</v>
      </c>
      <c r="E132" s="85"/>
      <c r="F132" s="89">
        <f>SUM(F130:F131)</f>
        <v>0</v>
      </c>
      <c r="G132" s="85"/>
      <c r="H132" s="89">
        <f>SUM(H130:H131)</f>
        <v>0</v>
      </c>
      <c r="I132" s="85"/>
    </row>
    <row r="133" spans="1:10" s="10" customFormat="1" ht="82.9" customHeight="1" x14ac:dyDescent="0.25">
      <c r="A133" s="115" t="s">
        <v>229</v>
      </c>
      <c r="B133" s="90"/>
      <c r="C133" s="91"/>
      <c r="D133" s="90"/>
      <c r="E133" s="91"/>
      <c r="F133" s="90"/>
      <c r="G133" s="91"/>
      <c r="H133" s="90"/>
      <c r="I133" s="91"/>
      <c r="J133" s="352"/>
    </row>
    <row r="134" spans="1:10" s="10" customFormat="1" ht="38.450000000000003" customHeight="1" x14ac:dyDescent="0.2">
      <c r="A134" s="117" t="s">
        <v>94</v>
      </c>
      <c r="B134" s="53"/>
      <c r="C134" s="91"/>
      <c r="D134" s="53"/>
      <c r="E134" s="91"/>
      <c r="F134" s="53"/>
      <c r="G134" s="91"/>
      <c r="H134" s="53"/>
      <c r="I134" s="91"/>
      <c r="J134" s="352"/>
    </row>
    <row r="135" spans="1:10" s="10" customFormat="1" ht="31.15" customHeight="1" thickBot="1" x14ac:dyDescent="0.25">
      <c r="A135" s="271" t="s">
        <v>95</v>
      </c>
      <c r="B135" s="272"/>
      <c r="C135" s="173"/>
      <c r="D135" s="272"/>
      <c r="E135" s="173"/>
      <c r="F135" s="272"/>
      <c r="G135" s="173"/>
      <c r="H135" s="272"/>
      <c r="I135" s="173"/>
      <c r="J135" s="352"/>
    </row>
    <row r="136" spans="1:10" s="10" customFormat="1" ht="31.15" customHeight="1" thickTop="1" x14ac:dyDescent="0.2">
      <c r="A136" s="428" t="s">
        <v>42</v>
      </c>
      <c r="B136" s="175">
        <f>SUM(B134:B135)</f>
        <v>0</v>
      </c>
      <c r="C136" s="173"/>
      <c r="D136" s="175">
        <f>SUM(D134:D135)</f>
        <v>0</v>
      </c>
      <c r="E136" s="173"/>
      <c r="F136" s="175">
        <f>SUM(F134:F135)</f>
        <v>0</v>
      </c>
      <c r="G136" s="173"/>
      <c r="H136" s="175">
        <f>SUM(H134:H135)</f>
        <v>0</v>
      </c>
      <c r="I136" s="173"/>
      <c r="J136" s="352"/>
    </row>
    <row r="137" spans="1:10" s="10" customFormat="1" ht="31.15" customHeight="1" x14ac:dyDescent="0.2">
      <c r="A137" s="430" t="s">
        <v>37</v>
      </c>
      <c r="B137" s="11">
        <f>'Jälkilaskelma 2022'!B138</f>
        <v>0</v>
      </c>
      <c r="C137" s="173"/>
      <c r="D137" s="11">
        <f>'Jälkilaskelma 2022'!D138</f>
        <v>0</v>
      </c>
      <c r="E137" s="173"/>
      <c r="F137" s="11">
        <f>'Jälkilaskelma 2022'!F138</f>
        <v>0</v>
      </c>
      <c r="G137" s="173"/>
      <c r="H137" s="11">
        <f>'Jälkilaskelma 2022'!H138</f>
        <v>0</v>
      </c>
      <c r="I137" s="173"/>
      <c r="J137" s="352"/>
    </row>
    <row r="138" spans="1:10" s="10" customFormat="1" ht="31.15" customHeight="1" x14ac:dyDescent="0.2">
      <c r="A138" s="431" t="s">
        <v>43</v>
      </c>
      <c r="B138" s="175">
        <f>SUM(B136:B137)</f>
        <v>0</v>
      </c>
      <c r="C138" s="173"/>
      <c r="D138" s="175">
        <f>SUM(D136:D137)</f>
        <v>0</v>
      </c>
      <c r="E138" s="173"/>
      <c r="F138" s="175">
        <f>SUM(F136:F137)</f>
        <v>0</v>
      </c>
      <c r="G138" s="173"/>
      <c r="H138" s="175">
        <f>SUM(H136:H137)</f>
        <v>0</v>
      </c>
      <c r="I138" s="173"/>
      <c r="J138" s="352"/>
    </row>
    <row r="139" spans="1:10" s="15" customFormat="1" ht="58.15" customHeight="1" x14ac:dyDescent="0.25">
      <c r="A139" s="411" t="s">
        <v>213</v>
      </c>
      <c r="B139" s="118"/>
      <c r="C139" s="119"/>
      <c r="D139" s="118"/>
      <c r="E139" s="119"/>
      <c r="F139" s="118"/>
      <c r="G139" s="119"/>
      <c r="H139" s="118"/>
      <c r="I139" s="119"/>
      <c r="J139" s="350"/>
    </row>
    <row r="140" spans="1:10" s="15" customFormat="1" ht="43.15" customHeight="1" x14ac:dyDescent="0.2">
      <c r="A140" s="176" t="s">
        <v>206</v>
      </c>
      <c r="B140" s="44">
        <f>B105</f>
        <v>0</v>
      </c>
      <c r="C140" s="121"/>
      <c r="D140" s="44">
        <f>D105</f>
        <v>0</v>
      </c>
      <c r="E140" s="121"/>
      <c r="F140" s="44">
        <f>F105</f>
        <v>0</v>
      </c>
      <c r="G140" s="121"/>
      <c r="H140" s="44">
        <f>H105</f>
        <v>0</v>
      </c>
      <c r="I140" s="121"/>
      <c r="J140" s="350"/>
    </row>
    <row r="141" spans="1:10" s="15" customFormat="1" ht="32.450000000000003" customHeight="1" x14ac:dyDescent="0.2">
      <c r="A141" s="176" t="s">
        <v>207</v>
      </c>
      <c r="B141" s="44">
        <f>B106</f>
        <v>0</v>
      </c>
      <c r="C141" s="121"/>
      <c r="D141" s="44">
        <f>D106</f>
        <v>0</v>
      </c>
      <c r="E141" s="121"/>
      <c r="F141" s="44">
        <f>F106</f>
        <v>0</v>
      </c>
      <c r="G141" s="121"/>
      <c r="H141" s="44">
        <f>H106</f>
        <v>0</v>
      </c>
      <c r="I141" s="121"/>
      <c r="J141" s="350"/>
    </row>
    <row r="142" spans="1:10" s="15" customFormat="1" ht="38.450000000000003" customHeight="1" x14ac:dyDescent="0.2">
      <c r="A142" s="177" t="s">
        <v>214</v>
      </c>
      <c r="B142" s="44">
        <f>B108</f>
        <v>0</v>
      </c>
      <c r="C142" s="121"/>
      <c r="D142" s="44">
        <f>D108</f>
        <v>0</v>
      </c>
      <c r="E142" s="121"/>
      <c r="F142" s="44">
        <f>F108</f>
        <v>0</v>
      </c>
      <c r="G142" s="121"/>
      <c r="H142" s="44">
        <f>H108</f>
        <v>0</v>
      </c>
      <c r="I142" s="121"/>
      <c r="J142" s="350"/>
    </row>
    <row r="143" spans="1:10" s="8" customFormat="1" ht="40.15" customHeight="1" x14ac:dyDescent="0.2">
      <c r="A143" s="177" t="s">
        <v>215</v>
      </c>
      <c r="B143" s="44">
        <f>B109</f>
        <v>0</v>
      </c>
      <c r="C143" s="121"/>
      <c r="D143" s="44">
        <f>D109</f>
        <v>0</v>
      </c>
      <c r="E143" s="121"/>
      <c r="F143" s="44">
        <f>F109</f>
        <v>0</v>
      </c>
      <c r="G143" s="121"/>
      <c r="H143" s="44">
        <f>H109</f>
        <v>0</v>
      </c>
      <c r="I143" s="121"/>
      <c r="J143" s="350"/>
    </row>
    <row r="144" spans="1:10" s="15" customFormat="1" ht="31.15" customHeight="1" x14ac:dyDescent="0.2">
      <c r="A144" s="177" t="s">
        <v>39</v>
      </c>
      <c r="B144" s="44">
        <f>B122</f>
        <v>0</v>
      </c>
      <c r="C144" s="121"/>
      <c r="D144" s="44">
        <f>D122</f>
        <v>0</v>
      </c>
      <c r="E144" s="121"/>
      <c r="F144" s="44">
        <f>F122</f>
        <v>0</v>
      </c>
      <c r="G144" s="121"/>
      <c r="H144" s="44">
        <f>H122</f>
        <v>0</v>
      </c>
      <c r="I144" s="121"/>
      <c r="J144" s="350"/>
    </row>
    <row r="145" spans="1:10" s="15" customFormat="1" ht="31.15" customHeight="1" x14ac:dyDescent="0.2">
      <c r="A145" s="177" t="s">
        <v>40</v>
      </c>
      <c r="B145" s="44">
        <f>B132</f>
        <v>0</v>
      </c>
      <c r="C145" s="121"/>
      <c r="D145" s="44">
        <f>D132</f>
        <v>0</v>
      </c>
      <c r="E145" s="121"/>
      <c r="F145" s="44">
        <f>F132</f>
        <v>0</v>
      </c>
      <c r="G145" s="121"/>
      <c r="H145" s="44">
        <f>H132</f>
        <v>0</v>
      </c>
      <c r="I145" s="121"/>
      <c r="J145" s="350"/>
    </row>
    <row r="146" spans="1:10" s="15" customFormat="1" ht="34.15" customHeight="1" thickBot="1" x14ac:dyDescent="0.25">
      <c r="A146" s="166" t="s">
        <v>216</v>
      </c>
      <c r="B146" s="74">
        <f>B138</f>
        <v>0</v>
      </c>
      <c r="C146" s="121"/>
      <c r="D146" s="74">
        <f>D138</f>
        <v>0</v>
      </c>
      <c r="E146" s="121"/>
      <c r="F146" s="74">
        <f>F138</f>
        <v>0</v>
      </c>
      <c r="G146" s="121"/>
      <c r="H146" s="74">
        <f>H138</f>
        <v>0</v>
      </c>
      <c r="I146" s="121"/>
      <c r="J146" s="350"/>
    </row>
    <row r="147" spans="1:10" s="15" customFormat="1" ht="32.450000000000003" customHeight="1" thickTop="1" x14ac:dyDescent="0.2">
      <c r="A147" s="427" t="s">
        <v>400</v>
      </c>
      <c r="B147" s="178">
        <f>SUM(B140:B146)</f>
        <v>0</v>
      </c>
      <c r="C147" s="122"/>
      <c r="D147" s="178">
        <f>SUM(D140:D146)</f>
        <v>0</v>
      </c>
      <c r="E147" s="122"/>
      <c r="F147" s="178">
        <f>SUM(F140:F146)</f>
        <v>0</v>
      </c>
      <c r="G147" s="122"/>
      <c r="H147" s="178">
        <f>SUM(H140:H146)</f>
        <v>0</v>
      </c>
      <c r="I147" s="122"/>
      <c r="J147" s="350"/>
    </row>
    <row r="148" spans="1:10" s="15" customFormat="1" ht="61.9" customHeight="1" x14ac:dyDescent="0.25">
      <c r="A148" s="374" t="s">
        <v>399</v>
      </c>
      <c r="B148"/>
      <c r="C148" s="122"/>
      <c r="D148" s="226"/>
      <c r="E148" s="122"/>
      <c r="F148" s="120"/>
      <c r="J148" s="350"/>
    </row>
    <row r="149" spans="1:10" s="15" customFormat="1" ht="25.15" customHeight="1" x14ac:dyDescent="0.2">
      <c r="A149" s="160" t="s">
        <v>217</v>
      </c>
      <c r="B149" s="223"/>
      <c r="C149" s="121"/>
      <c r="D149" s="123"/>
      <c r="E149" s="124"/>
      <c r="F149" s="120"/>
      <c r="J149" s="350"/>
    </row>
    <row r="150" spans="1:10" s="15" customFormat="1" ht="25.15" customHeight="1" x14ac:dyDescent="0.2">
      <c r="A150" s="221" t="s">
        <v>278</v>
      </c>
      <c r="B150" s="223"/>
      <c r="C150" s="121"/>
      <c r="D150" s="123"/>
      <c r="E150" s="124"/>
      <c r="F150" s="120"/>
      <c r="J150" s="350"/>
    </row>
    <row r="151" spans="1:10" s="15" customFormat="1" ht="25.15" customHeight="1" x14ac:dyDescent="0.2">
      <c r="A151" s="222" t="s">
        <v>279</v>
      </c>
      <c r="B151" s="223"/>
      <c r="C151" s="121"/>
      <c r="D151" s="123"/>
      <c r="E151" s="124"/>
      <c r="F151" s="120"/>
      <c r="J151" s="350"/>
    </row>
    <row r="152" spans="1:10" s="15" customFormat="1" ht="40.15" customHeight="1" thickBot="1" x14ac:dyDescent="0.3">
      <c r="A152" s="412" t="s">
        <v>218</v>
      </c>
      <c r="B152" s="224">
        <f>B149-(SUM(B150:B151))</f>
        <v>0</v>
      </c>
      <c r="C152" s="124"/>
      <c r="D152" s="125"/>
      <c r="E152" s="124"/>
      <c r="F152" s="120"/>
      <c r="G152"/>
      <c r="J152" s="357"/>
    </row>
    <row r="153" spans="1:10" s="8" customFormat="1" ht="56.45" customHeight="1" thickTop="1" thickBot="1" x14ac:dyDescent="0.25">
      <c r="A153" s="414" t="s">
        <v>219</v>
      </c>
      <c r="B153" s="182">
        <f>ROUNDDOWN(B147-B152,2)</f>
        <v>0</v>
      </c>
      <c r="C153" s="127" t="str">
        <f>IF((B153)=0,"",IF((B153)&lt;&gt;0,"Kokonaisjäämän ja taseen rahoitusaseman lukujen on täsmättävä toisiinsa. Jos luvut eivät täsmää, on jälkilaskelman luvut tarkistettava. Huom! Tarkistuslaskelmat auttavat tarkistamisessa."))</f>
        <v/>
      </c>
      <c r="D153" s="125"/>
      <c r="E153" s="124"/>
      <c r="F153" s="2"/>
      <c r="J153" s="350"/>
    </row>
    <row r="154" spans="1:10" s="15" customFormat="1" ht="25.15" customHeight="1" thickTop="1" x14ac:dyDescent="0.2">
      <c r="A154" s="160" t="s">
        <v>220</v>
      </c>
      <c r="B154" s="223">
        <f>'Jälkilaskelma 2022'!B149</f>
        <v>0</v>
      </c>
      <c r="C154" s="128"/>
      <c r="D154" s="123"/>
      <c r="E154" s="124"/>
      <c r="F154" s="120"/>
      <c r="J154" s="350"/>
    </row>
    <row r="155" spans="1:10" s="15" customFormat="1" ht="25.15" customHeight="1" x14ac:dyDescent="0.2">
      <c r="A155" s="160" t="s">
        <v>221</v>
      </c>
      <c r="B155" s="223">
        <f>'Jälkilaskelma 2022'!B150</f>
        <v>0</v>
      </c>
      <c r="C155" s="118"/>
      <c r="D155" s="123"/>
      <c r="E155" s="124"/>
      <c r="F155" s="120"/>
      <c r="J155" s="350"/>
    </row>
    <row r="156" spans="1:10" s="15" customFormat="1" ht="25.15" customHeight="1" thickBot="1" x14ac:dyDescent="0.25">
      <c r="A156" s="160" t="s">
        <v>222</v>
      </c>
      <c r="B156" s="223">
        <f>'Jälkilaskelma 2022'!B151</f>
        <v>0</v>
      </c>
      <c r="C156" s="118"/>
      <c r="D156" s="123"/>
      <c r="E156" s="124"/>
      <c r="F156" s="120"/>
      <c r="J156" s="350"/>
    </row>
    <row r="157" spans="1:10" s="15" customFormat="1" ht="46.15" customHeight="1" thickTop="1" x14ac:dyDescent="0.25">
      <c r="A157" s="413" t="s">
        <v>223</v>
      </c>
      <c r="B157" s="225">
        <f>B154-(SUM(B155:B156))</f>
        <v>0</v>
      </c>
      <c r="C157" s="179"/>
      <c r="D157" s="180"/>
      <c r="E157" s="181"/>
      <c r="F157" s="120"/>
      <c r="J157" s="357"/>
    </row>
    <row r="158" spans="1:10" s="132" customFormat="1" ht="61.9" customHeight="1" x14ac:dyDescent="0.25">
      <c r="A158" s="227" t="s">
        <v>231</v>
      </c>
      <c r="B158" s="124"/>
      <c r="C158" s="129"/>
      <c r="D158" s="123"/>
      <c r="E158" s="130"/>
      <c r="F158" s="131"/>
      <c r="J158" s="358"/>
    </row>
    <row r="159" spans="1:10" s="132" customFormat="1" ht="36" customHeight="1" x14ac:dyDescent="0.2">
      <c r="A159" s="417" t="s">
        <v>232</v>
      </c>
      <c r="B159" s="185"/>
      <c r="C159" s="123"/>
      <c r="D159" s="359"/>
      <c r="E159" s="130"/>
      <c r="F159" s="359"/>
      <c r="H159" s="359"/>
      <c r="J159" s="358"/>
    </row>
    <row r="160" spans="1:10" ht="25.15" customHeight="1" x14ac:dyDescent="0.2">
      <c r="A160" s="217" t="s">
        <v>233</v>
      </c>
      <c r="B160" s="93"/>
      <c r="C160" s="92"/>
      <c r="D160" s="360"/>
      <c r="F160" s="360"/>
      <c r="H160" s="360"/>
    </row>
    <row r="161" spans="1:10" ht="25.15" customHeight="1" x14ac:dyDescent="0.2">
      <c r="A161" s="210" t="s">
        <v>234</v>
      </c>
      <c r="B161" s="93"/>
      <c r="C161" s="92"/>
      <c r="D161" s="360"/>
      <c r="F161" s="360"/>
      <c r="H161" s="360"/>
    </row>
    <row r="162" spans="1:10" ht="25.15" customHeight="1" x14ac:dyDescent="0.2">
      <c r="A162" s="217" t="s">
        <v>235</v>
      </c>
      <c r="B162" s="93"/>
      <c r="C162" s="92"/>
      <c r="D162" s="360"/>
      <c r="F162" s="360"/>
      <c r="H162" s="360"/>
    </row>
    <row r="163" spans="1:10" ht="25.15" customHeight="1" x14ac:dyDescent="0.2">
      <c r="A163" s="217" t="s">
        <v>236</v>
      </c>
      <c r="B163" s="93"/>
      <c r="C163" s="92"/>
      <c r="D163" s="360"/>
      <c r="F163" s="360"/>
      <c r="H163" s="360"/>
    </row>
    <row r="164" spans="1:10" ht="25.15" customHeight="1" x14ac:dyDescent="0.2">
      <c r="A164" s="219" t="s">
        <v>398</v>
      </c>
      <c r="B164" s="94"/>
      <c r="C164" s="92"/>
      <c r="D164" s="144"/>
      <c r="F164" s="144"/>
      <c r="H164" s="144"/>
    </row>
    <row r="165" spans="1:10" ht="25.15" customHeight="1" x14ac:dyDescent="0.2">
      <c r="A165" s="220" t="s">
        <v>237</v>
      </c>
      <c r="B165" s="95">
        <f>SUM(B160:B164)</f>
        <v>0</v>
      </c>
      <c r="C165" s="92"/>
      <c r="D165" s="361">
        <f>SUM(D160:D164)</f>
        <v>0</v>
      </c>
      <c r="F165" s="361">
        <f>SUM(F160:F164)</f>
        <v>0</v>
      </c>
      <c r="H165" s="361">
        <f>SUM(H160:H164)</f>
        <v>0</v>
      </c>
    </row>
    <row r="166" spans="1:10" ht="25.15" customHeight="1" x14ac:dyDescent="0.2">
      <c r="A166" s="210" t="s">
        <v>238</v>
      </c>
      <c r="B166" s="96">
        <f>B18+B19+B20+B21+B66+B82+B114+B124+B48</f>
        <v>0</v>
      </c>
      <c r="C166" s="92"/>
      <c r="D166" s="362">
        <f>D18+D19+D20+D21+D66+D82+D114+D124+D48</f>
        <v>0</v>
      </c>
      <c r="F166" s="362">
        <f>F18+F19+F20+F21+F66+F82+F114+F124+F48</f>
        <v>0</v>
      </c>
      <c r="H166" s="362">
        <f>H18+H19+H20+H21+H66+H82+H114+H124+H48</f>
        <v>0</v>
      </c>
    </row>
    <row r="167" spans="1:10" s="435" customFormat="1" ht="25.15" customHeight="1" x14ac:dyDescent="0.2">
      <c r="A167" s="210" t="s">
        <v>239</v>
      </c>
      <c r="B167" s="97">
        <f>-(B46-B41-B43-B24+B68+B72+B74+B86+B88-B115-B125+B71+B51+B54+B55+B57-B44-B102)</f>
        <v>0</v>
      </c>
      <c r="C167" s="92"/>
      <c r="D167" s="97">
        <f>-(D46-D41-D43-D24+D68+D72+D74+D86+D88-D115-D125+D71+D51+D54+D55+D57-D44-D102)</f>
        <v>0</v>
      </c>
      <c r="E167" s="40"/>
      <c r="F167" s="97">
        <f>-(F46-F41-F43-F24+F68+F72+F74+F86+F88-F115-F125+F71+F51+F54+F55+F57-F44-F102)</f>
        <v>0</v>
      </c>
      <c r="H167" s="97">
        <f>-(H46-H41-H43-H24+H68+H72+H74+H86+H88-H115-H125+H71+H51+H54+H55+H57-H44-H102)</f>
        <v>0</v>
      </c>
      <c r="J167" s="352"/>
    </row>
    <row r="168" spans="1:10" ht="25.15" customHeight="1" x14ac:dyDescent="0.2">
      <c r="A168" s="217" t="s">
        <v>235</v>
      </c>
      <c r="B168" s="96">
        <f>B162</f>
        <v>0</v>
      </c>
      <c r="C168" s="92"/>
      <c r="D168" s="362">
        <f>D162</f>
        <v>0</v>
      </c>
      <c r="F168" s="362">
        <f>F162</f>
        <v>0</v>
      </c>
      <c r="H168" s="362">
        <f>H162</f>
        <v>0</v>
      </c>
    </row>
    <row r="169" spans="1:10" ht="25.15" customHeight="1" x14ac:dyDescent="0.2">
      <c r="A169" s="217" t="s">
        <v>236</v>
      </c>
      <c r="B169" s="96">
        <f>B163</f>
        <v>0</v>
      </c>
      <c r="C169" s="92"/>
      <c r="D169" s="362">
        <f>D163</f>
        <v>0</v>
      </c>
      <c r="F169" s="362">
        <f>F163</f>
        <v>0</v>
      </c>
      <c r="H169" s="362">
        <f>H163</f>
        <v>0</v>
      </c>
    </row>
    <row r="170" spans="1:10" ht="25.15" customHeight="1" x14ac:dyDescent="0.2">
      <c r="A170" s="219" t="s">
        <v>398</v>
      </c>
      <c r="B170" s="105">
        <f>-B44</f>
        <v>0</v>
      </c>
      <c r="C170" s="92"/>
      <c r="D170" s="363">
        <f>-D44</f>
        <v>0</v>
      </c>
      <c r="F170" s="363">
        <f>-F44</f>
        <v>0</v>
      </c>
      <c r="H170" s="363">
        <f>-H44</f>
        <v>0</v>
      </c>
    </row>
    <row r="171" spans="1:10" ht="25.15" customHeight="1" x14ac:dyDescent="0.2">
      <c r="A171" s="220" t="s">
        <v>240</v>
      </c>
      <c r="B171" s="95">
        <f>SUM(B166:B170)</f>
        <v>0</v>
      </c>
      <c r="C171" s="92"/>
      <c r="D171" s="361">
        <f>SUM(D166:D170)</f>
        <v>0</v>
      </c>
      <c r="F171" s="361">
        <f>SUM(F166:F170)</f>
        <v>0</v>
      </c>
      <c r="H171" s="361">
        <f>SUM(H166:H170)</f>
        <v>0</v>
      </c>
    </row>
    <row r="172" spans="1:10" ht="25.15" customHeight="1" x14ac:dyDescent="0.2">
      <c r="A172" s="210" t="s">
        <v>241</v>
      </c>
      <c r="B172" s="99">
        <f>ROUNDDOWN(B165-B171,2)</f>
        <v>0</v>
      </c>
      <c r="C172" s="100" t="str">
        <f>IF((B172)=0,"",IF((B172)&lt;&gt;0,"Tilikauden tuloksen ja jälkilaskelman tuloksen on täsmättävä toisiinsa. Tarkista laskelman luvut!"))</f>
        <v/>
      </c>
      <c r="D172" s="364">
        <f>ROUNDDOWN(D165-D171,2)</f>
        <v>0</v>
      </c>
      <c r="F172" s="364">
        <f>ROUNDDOWN(F165-F171,2)</f>
        <v>0</v>
      </c>
      <c r="H172" s="364">
        <f>ROUNDDOWN(H165-H171,2)</f>
        <v>0</v>
      </c>
    </row>
    <row r="173" spans="1:10" ht="25.15" customHeight="1" x14ac:dyDescent="0.2">
      <c r="A173" s="417" t="s">
        <v>242</v>
      </c>
      <c r="B173" s="185"/>
      <c r="C173" s="92"/>
      <c r="D173" s="359"/>
      <c r="F173" s="359"/>
      <c r="H173" s="359"/>
    </row>
    <row r="174" spans="1:10" ht="25.15" customHeight="1" x14ac:dyDescent="0.2">
      <c r="A174" s="217" t="s">
        <v>243</v>
      </c>
      <c r="B174" s="93"/>
      <c r="C174" s="92"/>
      <c r="D174" s="360"/>
      <c r="F174" s="360"/>
      <c r="H174" s="360"/>
    </row>
    <row r="175" spans="1:10" ht="25.15" customHeight="1" x14ac:dyDescent="0.2">
      <c r="A175" s="210" t="s">
        <v>244</v>
      </c>
      <c r="B175" s="98">
        <f>-B162</f>
        <v>0</v>
      </c>
      <c r="C175" s="92"/>
      <c r="D175" s="363">
        <f>-D162</f>
        <v>0</v>
      </c>
      <c r="F175" s="363">
        <f>-F162</f>
        <v>0</v>
      </c>
      <c r="H175" s="363">
        <f>-H162</f>
        <v>0</v>
      </c>
    </row>
    <row r="176" spans="1:10" ht="25.15" customHeight="1" x14ac:dyDescent="0.2">
      <c r="A176" s="210" t="s">
        <v>245</v>
      </c>
      <c r="B176" s="99">
        <f>SUM(B174:B175)</f>
        <v>0</v>
      </c>
      <c r="C176" s="92"/>
      <c r="D176" s="364">
        <f>SUM(D174:D175)</f>
        <v>0</v>
      </c>
      <c r="F176" s="364">
        <f>SUM(F174:F175)</f>
        <v>0</v>
      </c>
      <c r="H176" s="364">
        <f>SUM(H174:H175)</f>
        <v>0</v>
      </c>
    </row>
    <row r="177" spans="1:10" ht="25.15" customHeight="1" x14ac:dyDescent="0.2">
      <c r="A177" s="217" t="s">
        <v>246</v>
      </c>
      <c r="B177" s="101">
        <f>'Jälkilaskelma 2022'!B174</f>
        <v>0</v>
      </c>
      <c r="C177" s="92"/>
      <c r="D177" s="365">
        <f>'Jälkilaskelma 2022'!D174</f>
        <v>0</v>
      </c>
      <c r="F177" s="365">
        <f>'Jälkilaskelma 2022'!F174</f>
        <v>0</v>
      </c>
      <c r="H177" s="365">
        <f>'Jälkilaskelma 2022'!H174</f>
        <v>0</v>
      </c>
    </row>
    <row r="178" spans="1:10" ht="25.15" customHeight="1" x14ac:dyDescent="0.2">
      <c r="A178" s="218" t="s">
        <v>247</v>
      </c>
      <c r="B178" s="95">
        <f>B176-B177</f>
        <v>0</v>
      </c>
      <c r="C178" s="92"/>
      <c r="D178" s="361">
        <f>D176-D177</f>
        <v>0</v>
      </c>
      <c r="F178" s="361">
        <f>F176-F177</f>
        <v>0</v>
      </c>
      <c r="H178" s="361">
        <f>H176-H177</f>
        <v>0</v>
      </c>
    </row>
    <row r="179" spans="1:10" s="435" customFormat="1" ht="25.15" customHeight="1" x14ac:dyDescent="0.2">
      <c r="A179" s="209" t="s">
        <v>248</v>
      </c>
      <c r="B179" s="96">
        <f>-B97+B41+B87</f>
        <v>0</v>
      </c>
      <c r="C179" s="92"/>
      <c r="D179" s="96">
        <f>-D97+D41+D87</f>
        <v>0</v>
      </c>
      <c r="E179" s="40"/>
      <c r="F179" s="96">
        <f>-F97+F41+F87</f>
        <v>0</v>
      </c>
      <c r="H179" s="96">
        <f>-H97+H41+H87</f>
        <v>0</v>
      </c>
      <c r="J179" s="352"/>
    </row>
    <row r="180" spans="1:10" ht="25.15" customHeight="1" x14ac:dyDescent="0.2">
      <c r="A180" s="209" t="s">
        <v>249</v>
      </c>
      <c r="B180" s="96">
        <f>B117</f>
        <v>0</v>
      </c>
      <c r="C180" s="92"/>
      <c r="D180" s="362">
        <f>D117</f>
        <v>0</v>
      </c>
      <c r="F180" s="362">
        <f>F117</f>
        <v>0</v>
      </c>
      <c r="H180" s="362">
        <f>H117</f>
        <v>0</v>
      </c>
    </row>
    <row r="181" spans="1:10" ht="25.15" customHeight="1" x14ac:dyDescent="0.2">
      <c r="A181" s="209" t="s">
        <v>250</v>
      </c>
      <c r="B181" s="96">
        <f>B127</f>
        <v>0</v>
      </c>
      <c r="C181" s="92"/>
      <c r="D181" s="362">
        <f>D127</f>
        <v>0</v>
      </c>
      <c r="E181" s="102"/>
      <c r="F181" s="362">
        <f>F127</f>
        <v>0</v>
      </c>
      <c r="H181" s="362">
        <f>H127</f>
        <v>0</v>
      </c>
    </row>
    <row r="182" spans="1:10" ht="25.15" customHeight="1" x14ac:dyDescent="0.2">
      <c r="A182" s="210" t="s">
        <v>245</v>
      </c>
      <c r="B182" s="103">
        <f>B179-B181-B180</f>
        <v>0</v>
      </c>
      <c r="C182" s="92"/>
      <c r="D182" s="366">
        <f>D179-D181-D180</f>
        <v>0</v>
      </c>
      <c r="F182" s="366">
        <f>F179-F181-F180</f>
        <v>0</v>
      </c>
      <c r="H182" s="366">
        <f>H179-H181-H180</f>
        <v>0</v>
      </c>
    </row>
    <row r="183" spans="1:10" ht="25.15" customHeight="1" x14ac:dyDescent="0.2">
      <c r="A183" s="210" t="s">
        <v>241</v>
      </c>
      <c r="B183" s="96">
        <f>ROUNDDOWN(IF(B178&gt;0,B178-B182,-B178+B182),2)</f>
        <v>0</v>
      </c>
      <c r="C183" s="104" t="str">
        <f>IF((B183)=0,"",IF((B183)&lt;&gt;0,"Laskelman investonnit on täsmättävä kahden tilikauden välillä tapahtuneeseen muutokseen!"))</f>
        <v/>
      </c>
      <c r="D183" s="364">
        <f>ROUNDDOWN(IF(D182&gt;0,D178-D182,-D178-D182),2)</f>
        <v>0</v>
      </c>
      <c r="F183" s="364">
        <f>ROUNDDOWN(IF(F182&gt;0,F178-F182,-F178-F182),2)</f>
        <v>0</v>
      </c>
      <c r="H183" s="364">
        <f>ROUNDDOWN(IF(H182&gt;0,H178-H182,-H178-H182),2)</f>
        <v>0</v>
      </c>
    </row>
    <row r="184" spans="1:10" ht="25.15" customHeight="1" x14ac:dyDescent="0.2">
      <c r="A184" s="415" t="s">
        <v>251</v>
      </c>
      <c r="B184" s="190"/>
      <c r="C184" s="92"/>
      <c r="D184" s="367"/>
      <c r="F184" s="367"/>
      <c r="H184" s="367"/>
    </row>
    <row r="185" spans="1:10" ht="25.15" customHeight="1" x14ac:dyDescent="0.2">
      <c r="A185" s="209" t="s">
        <v>252</v>
      </c>
      <c r="B185" s="93"/>
      <c r="C185" s="92"/>
      <c r="D185" s="360"/>
      <c r="F185" s="360"/>
      <c r="H185" s="360"/>
    </row>
    <row r="186" spans="1:10" ht="25.15" customHeight="1" x14ac:dyDescent="0.2">
      <c r="A186" s="210" t="s">
        <v>253</v>
      </c>
      <c r="B186" s="101"/>
      <c r="C186" s="92"/>
      <c r="D186" s="365"/>
      <c r="F186" s="365"/>
      <c r="H186" s="365"/>
    </row>
    <row r="187" spans="1:10" ht="25.15" customHeight="1" x14ac:dyDescent="0.2">
      <c r="A187" s="210" t="s">
        <v>245</v>
      </c>
      <c r="B187" s="99">
        <f>SUM(B185:B186)</f>
        <v>0</v>
      </c>
      <c r="C187" s="92"/>
      <c r="D187" s="364">
        <f>SUM(D185:D186)</f>
        <v>0</v>
      </c>
      <c r="F187" s="364">
        <f>SUM(F185:F186)</f>
        <v>0</v>
      </c>
      <c r="H187" s="364">
        <f>SUM(H185:H186)</f>
        <v>0</v>
      </c>
    </row>
    <row r="188" spans="1:10" ht="25.15" customHeight="1" x14ac:dyDescent="0.2">
      <c r="A188" s="209" t="s">
        <v>254</v>
      </c>
      <c r="B188" s="360">
        <f>'Jälkilaskelma 2022'!B185</f>
        <v>0</v>
      </c>
      <c r="C188" s="92"/>
      <c r="D188" s="360">
        <f>'Jälkilaskelma 2022'!D185</f>
        <v>0</v>
      </c>
      <c r="F188" s="360">
        <f>'Jälkilaskelma 2022'!F185</f>
        <v>0</v>
      </c>
      <c r="H188" s="360">
        <f>'Jälkilaskelma 2022'!H185</f>
        <v>0</v>
      </c>
    </row>
    <row r="189" spans="1:10" ht="25.15" customHeight="1" x14ac:dyDescent="0.2">
      <c r="A189" s="209" t="s">
        <v>255</v>
      </c>
      <c r="B189" s="365">
        <f>'Jälkilaskelma 2022'!B186</f>
        <v>0</v>
      </c>
      <c r="C189" s="92"/>
      <c r="D189" s="365">
        <f>'Jälkilaskelma 2022'!D186</f>
        <v>0</v>
      </c>
      <c r="F189" s="365">
        <f>'Jälkilaskelma 2022'!F186</f>
        <v>0</v>
      </c>
      <c r="H189" s="365">
        <f>'Jälkilaskelma 2022'!H186</f>
        <v>0</v>
      </c>
    </row>
    <row r="190" spans="1:10" ht="25.15" customHeight="1" x14ac:dyDescent="0.2">
      <c r="A190" s="210" t="s">
        <v>245</v>
      </c>
      <c r="B190" s="105">
        <f>SUM(B188:B189)</f>
        <v>0</v>
      </c>
      <c r="C190" s="92"/>
      <c r="D190" s="368">
        <f>SUM(D188:D189)</f>
        <v>0</v>
      </c>
      <c r="F190" s="368">
        <f>SUM(F188:F189)</f>
        <v>0</v>
      </c>
      <c r="H190" s="368">
        <f>SUM(H188:H189)</f>
        <v>0</v>
      </c>
    </row>
    <row r="191" spans="1:10" ht="25.15" customHeight="1" x14ac:dyDescent="0.2">
      <c r="A191" s="134" t="s">
        <v>256</v>
      </c>
      <c r="B191" s="95">
        <f>B187-B190</f>
        <v>0</v>
      </c>
      <c r="C191" s="92"/>
      <c r="D191" s="361">
        <f>D187-D190</f>
        <v>0</v>
      </c>
      <c r="F191" s="361">
        <f>F187-F190</f>
        <v>0</v>
      </c>
      <c r="H191" s="361">
        <f>H187-H190</f>
        <v>0</v>
      </c>
    </row>
    <row r="192" spans="1:10" ht="25.15" customHeight="1" x14ac:dyDescent="0.2">
      <c r="A192" s="209" t="s">
        <v>257</v>
      </c>
      <c r="B192" s="96">
        <f>B99+B23-B43-B52-B53-B69-B70</f>
        <v>0</v>
      </c>
      <c r="C192" s="92"/>
      <c r="D192" s="362">
        <f>D99+D23-D43-D52-D53-D69-D70</f>
        <v>0</v>
      </c>
      <c r="F192" s="362">
        <f>F99+F23-F43-F52-F53-F69-F70</f>
        <v>0</v>
      </c>
      <c r="H192" s="362">
        <f>H99+H23-H43-H52-H53-H69-H70</f>
        <v>0</v>
      </c>
    </row>
    <row r="193" spans="1:8" ht="25.15" customHeight="1" x14ac:dyDescent="0.2">
      <c r="A193" s="209" t="s">
        <v>258</v>
      </c>
      <c r="B193" s="96">
        <f>B116</f>
        <v>0</v>
      </c>
      <c r="C193" s="92"/>
      <c r="D193" s="362">
        <f>D116</f>
        <v>0</v>
      </c>
      <c r="F193" s="362">
        <f>F116</f>
        <v>0</v>
      </c>
      <c r="H193" s="362">
        <f>H116</f>
        <v>0</v>
      </c>
    </row>
    <row r="194" spans="1:8" ht="25.15" customHeight="1" x14ac:dyDescent="0.2">
      <c r="A194" s="209" t="s">
        <v>259</v>
      </c>
      <c r="B194" s="105">
        <f>B126</f>
        <v>0</v>
      </c>
      <c r="C194" s="92"/>
      <c r="D194" s="368">
        <f>D126</f>
        <v>0</v>
      </c>
      <c r="F194" s="368">
        <f>F126</f>
        <v>0</v>
      </c>
      <c r="H194" s="368">
        <f>H126</f>
        <v>0</v>
      </c>
    </row>
    <row r="195" spans="1:8" ht="25.15" customHeight="1" x14ac:dyDescent="0.2">
      <c r="A195" s="210" t="s">
        <v>245</v>
      </c>
      <c r="B195" s="99">
        <f>SUM(B192:B194)</f>
        <v>0</v>
      </c>
      <c r="C195" s="92"/>
      <c r="D195" s="364">
        <f>SUM(D192:D194)</f>
        <v>0</v>
      </c>
      <c r="F195" s="364">
        <f>SUM(F192:F194)</f>
        <v>0</v>
      </c>
      <c r="H195" s="364">
        <f>SUM(H192:H194)</f>
        <v>0</v>
      </c>
    </row>
    <row r="196" spans="1:8" ht="25.15" customHeight="1" x14ac:dyDescent="0.2">
      <c r="A196" s="210" t="s">
        <v>241</v>
      </c>
      <c r="B196" s="96">
        <f>ROUNDDOWN(IF(B191&gt;0,B191-B195,-B191+B195),2)</f>
        <v>0</v>
      </c>
      <c r="C196" s="104" t="str">
        <f>IF((B196)=0,"",IF((B196)&lt;&gt;0,"Lainojen lyhennykset ja nostot on täsmättävä kahden tilikauden välillä tapahtuneeseen lainojen muutokseen!"))</f>
        <v/>
      </c>
      <c r="D196" s="362">
        <f>ROUNDDOWN(IF(D191&gt;0,D191-D195,-D191+D195),2)</f>
        <v>0</v>
      </c>
      <c r="F196" s="362">
        <f>ROUNDDOWN(IF(F191&gt;0,F191-F195,-F191+F195),2)</f>
        <v>0</v>
      </c>
      <c r="H196" s="362">
        <f>ROUNDDOWN(IF(H191&gt;0,H191-H195,-H191+H195),2)</f>
        <v>0</v>
      </c>
    </row>
    <row r="197" spans="1:8" ht="25.15" customHeight="1" x14ac:dyDescent="0.2">
      <c r="A197" s="416" t="s">
        <v>260</v>
      </c>
      <c r="B197" s="192"/>
      <c r="C197" s="92"/>
      <c r="D197" s="369"/>
      <c r="F197" s="369"/>
      <c r="H197" s="369"/>
    </row>
    <row r="198" spans="1:8" ht="25.15" customHeight="1" x14ac:dyDescent="0.2">
      <c r="A198" s="211" t="s">
        <v>261</v>
      </c>
      <c r="B198" s="93"/>
      <c r="C198" s="92"/>
      <c r="D198" s="360"/>
      <c r="F198" s="360"/>
      <c r="H198" s="360"/>
    </row>
    <row r="199" spans="1:8" ht="25.15" customHeight="1" x14ac:dyDescent="0.2">
      <c r="A199" s="211" t="s">
        <v>262</v>
      </c>
      <c r="B199" s="101"/>
      <c r="C199" s="92"/>
      <c r="D199" s="365">
        <f>'Jälkilaskelma 2022'!D198</f>
        <v>0</v>
      </c>
      <c r="F199" s="365">
        <f>'Jälkilaskelma 2022'!F198</f>
        <v>0</v>
      </c>
      <c r="H199" s="365">
        <f>'Jälkilaskelma 2022'!H198</f>
        <v>0</v>
      </c>
    </row>
    <row r="200" spans="1:8" ht="25.15" customHeight="1" x14ac:dyDescent="0.2">
      <c r="A200" s="133" t="s">
        <v>263</v>
      </c>
      <c r="B200" s="95">
        <f>B198-B199</f>
        <v>0</v>
      </c>
      <c r="C200" s="92"/>
      <c r="D200" s="361">
        <f>D198-D199</f>
        <v>0</v>
      </c>
      <c r="F200" s="361">
        <f>F198-F199</f>
        <v>0</v>
      </c>
      <c r="H200" s="361">
        <f>H198-H199</f>
        <v>0</v>
      </c>
    </row>
    <row r="201" spans="1:8" ht="25.15" customHeight="1" x14ac:dyDescent="0.2">
      <c r="A201" s="212" t="s">
        <v>264</v>
      </c>
      <c r="B201" s="93">
        <f>B98</f>
        <v>0</v>
      </c>
      <c r="C201" s="92"/>
      <c r="D201" s="360">
        <f>D98</f>
        <v>0</v>
      </c>
      <c r="F201" s="360">
        <f>F98</f>
        <v>0</v>
      </c>
      <c r="H201" s="360">
        <f>H98</f>
        <v>0</v>
      </c>
    </row>
    <row r="202" spans="1:8" ht="25.15" customHeight="1" x14ac:dyDescent="0.2">
      <c r="A202" s="212" t="s">
        <v>265</v>
      </c>
      <c r="B202" s="93"/>
      <c r="C202" s="92"/>
      <c r="D202" s="360"/>
      <c r="F202" s="360"/>
      <c r="H202" s="360"/>
    </row>
    <row r="203" spans="1:8" ht="25.15" customHeight="1" x14ac:dyDescent="0.2">
      <c r="A203" s="212" t="s">
        <v>266</v>
      </c>
      <c r="B203" s="93"/>
      <c r="C203" s="92"/>
      <c r="D203" s="360"/>
      <c r="F203" s="360"/>
      <c r="H203" s="360"/>
    </row>
    <row r="204" spans="1:8" ht="25.15" customHeight="1" x14ac:dyDescent="0.2">
      <c r="A204" s="213" t="s">
        <v>245</v>
      </c>
      <c r="B204" s="106">
        <f>SUM(B201:B203)</f>
        <v>0</v>
      </c>
      <c r="C204" s="92"/>
      <c r="D204" s="370">
        <f>SUM(D201:D203)</f>
        <v>0</v>
      </c>
      <c r="F204" s="370">
        <f>SUM(F201:F203)</f>
        <v>0</v>
      </c>
      <c r="H204" s="370">
        <f>SUM(H201:H203)</f>
        <v>0</v>
      </c>
    </row>
    <row r="205" spans="1:8" ht="25.15" customHeight="1" x14ac:dyDescent="0.2">
      <c r="A205" s="135" t="s">
        <v>241</v>
      </c>
      <c r="B205" s="99">
        <f>ROUNDDOWN(IF(B200&gt;0,B200-B204,-B200-B204),2)</f>
        <v>0</v>
      </c>
      <c r="C205" s="104" t="str">
        <f>IF((B205)=0,"",IF((B205)&lt;&gt;0,"Opo:n muutokset on täsmättävä kahden tilikauden välillä tapahtuneeseen muutokseen!"))</f>
        <v/>
      </c>
      <c r="D205" s="364">
        <f>ROUNDDOWN(IF(D200&gt;0,D200-D204,-D200-D204),2)</f>
        <v>0</v>
      </c>
      <c r="F205" s="364">
        <f>ROUNDDOWN(IF(F200&gt;0,F200-F204,-F200-F204),2)</f>
        <v>0</v>
      </c>
      <c r="H205" s="364">
        <f>ROUNDDOWN(IF(H200&gt;0,H200-H204,-H200-H204),2)</f>
        <v>0</v>
      </c>
    </row>
    <row r="206" spans="1:8" ht="25.15" customHeight="1" x14ac:dyDescent="0.2">
      <c r="A206" s="415" t="s">
        <v>267</v>
      </c>
      <c r="B206" s="190"/>
      <c r="C206" s="92"/>
      <c r="D206" s="367"/>
      <c r="E206" s="107"/>
      <c r="F206" s="367"/>
      <c r="H206" s="367"/>
    </row>
    <row r="207" spans="1:8" ht="25.15" customHeight="1" x14ac:dyDescent="0.2">
      <c r="A207" s="210" t="s">
        <v>268</v>
      </c>
      <c r="B207" s="93"/>
      <c r="C207" s="92"/>
      <c r="D207" s="360"/>
      <c r="E207" s="107"/>
      <c r="F207" s="360"/>
      <c r="H207" s="360"/>
    </row>
    <row r="208" spans="1:8" ht="25.15" customHeight="1" x14ac:dyDescent="0.2">
      <c r="A208" s="210" t="s">
        <v>269</v>
      </c>
      <c r="B208" s="101">
        <f>'Jälkilaskelma 2022'!B207</f>
        <v>0</v>
      </c>
      <c r="C208" s="92"/>
      <c r="D208" s="365">
        <f>'Jälkilaskelma 2022'!D207</f>
        <v>0</v>
      </c>
      <c r="E208" s="107"/>
      <c r="F208" s="365">
        <f>'Jälkilaskelma 2022'!F207</f>
        <v>0</v>
      </c>
      <c r="H208" s="365">
        <f>'Jälkilaskelma 2022'!H207</f>
        <v>0</v>
      </c>
    </row>
    <row r="209" spans="1:8" ht="25.15" customHeight="1" x14ac:dyDescent="0.2">
      <c r="A209" s="214" t="s">
        <v>270</v>
      </c>
      <c r="B209" s="108">
        <f>B207-B208</f>
        <v>0</v>
      </c>
      <c r="C209" s="92"/>
      <c r="D209" s="371">
        <f>D207-D208</f>
        <v>0</v>
      </c>
      <c r="E209" s="107"/>
      <c r="F209" s="371">
        <f>F207-F208</f>
        <v>0</v>
      </c>
      <c r="H209" s="371">
        <f>H207-H208</f>
        <v>0</v>
      </c>
    </row>
    <row r="210" spans="1:8" ht="25.15" customHeight="1" x14ac:dyDescent="0.2">
      <c r="A210" s="210" t="s">
        <v>271</v>
      </c>
      <c r="B210" s="101"/>
      <c r="C210" s="92"/>
      <c r="D210" s="365"/>
      <c r="E210" s="107"/>
      <c r="F210" s="365"/>
      <c r="H210" s="365"/>
    </row>
    <row r="211" spans="1:8" ht="25.15" customHeight="1" x14ac:dyDescent="0.2">
      <c r="A211" s="210" t="s">
        <v>241</v>
      </c>
      <c r="B211" s="109">
        <f>ROUNDDOWN(IF(B209&gt;0,B209-B210,-B209-B210),2)</f>
        <v>0</v>
      </c>
      <c r="C211" s="92"/>
      <c r="D211" s="368">
        <f>ROUNDDOWN(IF(D209&gt;0,D209-D210,-D209-D210),2)</f>
        <v>0</v>
      </c>
      <c r="E211" s="107"/>
      <c r="F211" s="368">
        <f>ROUNDDOWN(IF(F209&gt;0,F209-F210,-F209-F210),2)</f>
        <v>0</v>
      </c>
      <c r="H211" s="368">
        <f>ROUNDDOWN(IF(H209&gt;0,H209-H210,-H209-H210),2)</f>
        <v>0</v>
      </c>
    </row>
    <row r="212" spans="1:8" ht="25.15" customHeight="1" x14ac:dyDescent="0.2">
      <c r="A212" s="415" t="s">
        <v>272</v>
      </c>
      <c r="B212" s="190"/>
      <c r="C212" s="92"/>
      <c r="E212" s="107"/>
    </row>
    <row r="213" spans="1:8" ht="25.15" customHeight="1" x14ac:dyDescent="0.2">
      <c r="A213" s="215" t="s">
        <v>273</v>
      </c>
      <c r="B213" s="110">
        <f>B61+B78+B93+B96+B121+B131+B137</f>
        <v>0</v>
      </c>
      <c r="C213" s="92"/>
      <c r="E213" s="107"/>
    </row>
    <row r="214" spans="1:8" ht="25.15" customHeight="1" x14ac:dyDescent="0.2">
      <c r="A214" s="215" t="s">
        <v>274</v>
      </c>
      <c r="B214" s="111">
        <f>B157</f>
        <v>0</v>
      </c>
      <c r="C214" s="92"/>
      <c r="E214" s="107"/>
    </row>
    <row r="215" spans="1:8" ht="25.15" customHeight="1" x14ac:dyDescent="0.2">
      <c r="A215" s="216" t="s">
        <v>241</v>
      </c>
      <c r="B215" s="105">
        <f>ROUNDDOWN(B213-B214,2)</f>
        <v>0</v>
      </c>
      <c r="C215" s="104" t="str">
        <f>IF((B215)=0,"",IF((B215)&lt;&gt;0,"Edellisten tilikausien jäämät on täsmättävä edellisen tilikauden taseen rahoitusasemaan!"))</f>
        <v/>
      </c>
      <c r="E215" s="107"/>
    </row>
    <row r="216" spans="1:8" ht="44.45" customHeight="1" x14ac:dyDescent="0.2">
      <c r="A216" s="56" t="s">
        <v>127</v>
      </c>
      <c r="E216" s="107"/>
    </row>
    <row r="217" spans="1:8" ht="85.9" customHeight="1" x14ac:dyDescent="0.2">
      <c r="A217" s="112"/>
      <c r="B217"/>
      <c r="C217" s="113"/>
      <c r="E217" s="107"/>
    </row>
    <row r="218" spans="1:8" ht="23.45" customHeight="1" x14ac:dyDescent="0.2">
      <c r="A218" s="285" t="s">
        <v>224</v>
      </c>
      <c r="E218" s="107"/>
    </row>
    <row r="219" spans="1:8" ht="54.6" customHeight="1" x14ac:dyDescent="0.2">
      <c r="A219" s="419" t="s">
        <v>225</v>
      </c>
      <c r="B219"/>
      <c r="C219" s="114"/>
      <c r="D219" s="80"/>
      <c r="E219" s="80"/>
    </row>
    <row r="220" spans="1:8" ht="43.15" customHeight="1" x14ac:dyDescent="0.2">
      <c r="A220" s="418" t="s">
        <v>226</v>
      </c>
      <c r="B220"/>
      <c r="C220" s="80"/>
      <c r="E220" s="107"/>
    </row>
    <row r="221" spans="1:8" ht="28.5" x14ac:dyDescent="0.2">
      <c r="A221" s="285" t="s">
        <v>227</v>
      </c>
    </row>
  </sheetData>
  <sheetProtection algorithmName="SHA-512" hashValue="Lx9WDOBpx9GOrzG9DXfZfdaYDpTZ5uQOBEx7Qm0YSE2ao7+zOJby6pislj7onrbxozBGVIdFs+gv+GHctYj0Cw==" saltValue="JXMmtJ/IetOK0iKbndhDBw==" spinCount="100000" sheet="1" objects="1" scenarios="1"/>
  <conditionalFormatting sqref="B3">
    <cfRule type="expression" dxfId="15" priority="4">
      <formula>B3=#REF!</formula>
    </cfRule>
  </conditionalFormatting>
  <conditionalFormatting sqref="D3">
    <cfRule type="expression" dxfId="14" priority="3">
      <formula>D3=#REF!</formula>
    </cfRule>
  </conditionalFormatting>
  <conditionalFormatting sqref="F3">
    <cfRule type="expression" dxfId="13" priority="2">
      <formula>F3=#REF!</formula>
    </cfRule>
  </conditionalFormatting>
  <conditionalFormatting sqref="H3">
    <cfRule type="expression" dxfId="12" priority="1">
      <formula>H3=#REF!</formula>
    </cfRule>
  </conditionalFormatting>
  <dataValidations count="30">
    <dataValidation allowBlank="1" showInputMessage="1" showErrorMessage="1" promptTitle="Pakollinen syöttötieto" prompt="Laskelmaan on syötettävä edellisen tilikauden jäämät. Ylijäämä esitetään +merkkisenä ja alijäämä -merkkisenä. " sqref="B61 D61 F61 H61" xr:uid="{BC6C8860-0155-49F8-A88B-B812469AFE1D}"/>
    <dataValidation allowBlank="1" showInputMessage="1" showErrorMessage="1" promptTitle="Ohje" prompt="Tässä voi tarkistaa esim. vuokravakuudet, jos ne ovat kirjattu kirjanpidossa pitkäaikaisiin velkoihin ja jälkilaskelmalla muihin rahoitukseen vaikuttaviin tapahtumiin.  " sqref="B207 D207 F207 H207" xr:uid="{D63812C4-9160-4D3D-8AB4-11531DDD558E}"/>
    <dataValidation allowBlank="1" showInputMessage="1" showErrorMessage="1" promptTitle="Vuokravakuudet" prompt="Vuokravakuudet esitetään lyhyaikaisissa veloissa taseen rahoitusasemassa, jos ne ovat kirjattu kirjanpidossa lyh.aikaisiin velkoihin. Jos vuokravakuudet ovat kirjattu pitkäaikaisiin velkoihin, esitetään ne muissa rahoitukseen vaikuttavissa tapahtumissa. " sqref="B185" xr:uid="{18830069-432F-4885-9FD6-832DDDEA5F52}"/>
    <dataValidation allowBlank="1" showInputMessage="1" showErrorMessage="1" promptTitle="Ohje" prompt="Edellisen tilikauden jälkilaskelmasta &quot;omakust.vuokrauksen investointien rahoitusjäämä tilikauden lopussa&quot;. _x000a__x000a_" sqref="B96 D96 F96 H96" xr:uid="{CBF79DCD-2918-48AB-BB1B-3D23ED870A32}"/>
    <dataValidation allowBlank="1" showInputMessage="1" showErrorMessage="1" prompt="Täytä yhteisön tilikausi tähän ruutuun aloituspäivästä lopetuspäivään. Esim. 1.1.-31.12.2020." sqref="A9" xr:uid="{FFE56D35-D1CD-423B-BB8A-D1A78D59B6B6}"/>
    <dataValidation operator="notBetween" showInputMessage="1" showErrorMessage="1" prompt="Lisää tilikauden pituus kuukausina." sqref="A11" xr:uid="{6FF9C506-0DD7-4EC3-91CE-8A260DDE4F07}"/>
    <dataValidation allowBlank="1" showInputMessage="1" showErrorMessage="1" prompt="Täytä huoneistoala- ja tilikauden pituus -solu. " sqref="E14:E15 E18 E64 E82 G18 I14:I15 G14:G15 I18" xr:uid="{4DADA280-9DE1-41DF-8404-99747F7B20D9}"/>
    <dataValidation allowBlank="1" showInputMessage="1" showErrorMessage="1" prompt="Täytä huoneistoala- ja tilikauden pituus -solu." sqref="C14:C15 C18" xr:uid="{B4CD20A6-7396-47D5-BDD2-3BB663F908FC}"/>
    <dataValidation allowBlank="1" showInputMessage="1" showErrorMessage="1" promptTitle="Muut vuokratuotot" prompt="Muista vähentää muihin kuluihin kohdistuneet vuokratuotot (esim. varautumisiin kerätyt), jos niitä ei ole eritelty kirjanpidossa. " sqref="D18 B18 F18 H18" xr:uid="{90035086-6CCD-4ED7-8F7F-230CDBAC633F}"/>
    <dataValidation allowBlank="1" showInputMessage="1" showErrorMessage="1" promptTitle="Kulujen kirjaus" prompt="Kulut syötetään +merkkisenä." sqref="D27 B27 F27 H27" xr:uid="{887249D1-75EA-4A55-AED1-2AEE1FE483C5}"/>
    <dataValidation allowBlank="1" showInputMessage="1" showErrorMessage="1" promptTitle="Korjaukset ja aktivoinnit" prompt="Korjaukset esitetään nettosummana +merkkisenä. Jos kuluja on aktivoitu taseeseen, esitetään aktivoidut kulut + merkkisenä alapuolella. (Korjauskulut+aktivoidut kulut = korjauksiin käytetyt rahavarat). Myynnit esitetään -merkkisenä." sqref="D40 B40 D87 B87 F40 F87 H40 H87" xr:uid="{936E613E-695E-4611-A3E9-D1A54E0435C9}"/>
    <dataValidation allowBlank="1" showInputMessage="1" showErrorMessage="1" promptTitle="Vuokran tasaus" prompt="Kohdekohtaiset laskelmat: Summa kertoo, miten paljon kohde saa hyvitystä muilta kohteilta (-merkkinen) tai miten paljon kohde maksaa muiden kohteiden kuluja (+merkkinen). " sqref="H75 H90 H45 H58 F58 F75 F90 F45" xr:uid="{15C1DD46-1FBE-4CBF-BCA7-56E2E15A239F}"/>
    <dataValidation allowBlank="1" showInputMessage="1" showErrorMessage="1" promptTitle="Lyhennykset" prompt="Esitetään ainoastaan omakustannusvuokran alaisten kohteiden lyhennykset" sqref="D69 B69 D52 B52 F69 F52 H69 H52" xr:uid="{385B89A6-1038-423D-8687-68B253D57259}"/>
    <dataValidation allowBlank="1" showInputMessage="1" showErrorMessage="1" promptTitle="Varautumisten tuotot" prompt="Varautumisten tuottoina esitetään summa, joka on todellisuudessa kertynyt vuokrissa varautumisiin. _x000a__x000a_Varautumisiin kerättävät vuokrat on esitettävä myös vuokranmäärityslaskelmassa." sqref="D82 B82 F82 H82" xr:uid="{E26B7767-147B-467A-9E12-6E5255A3AA3E}"/>
    <dataValidation allowBlank="1" showInputMessage="1" showErrorMessage="1" promptTitle="Saadut avustukset" prompt="Summa sisältää investointeihin saadut avustukset." sqref="D97 B97 F97 H97" xr:uid="{DF8B0CED-93B5-4157-8682-601634B57BC8}"/>
    <dataValidation allowBlank="1" showInputMessage="1" showErrorMessage="1" promptTitle="Laskentaohje" prompt="Muun vuokraustoiminnan tilikauden pitkäaik.vieraspo + lyh.aik. vieras po - edell.tilikauden pitkäaik.vieraspo + lyh.aik. vieras po." sqref="D116 B116 F116 H116" xr:uid="{5A240E1E-ED17-4714-9623-A863D8D1BCFC}"/>
    <dataValidation allowBlank="1" showInputMessage="1" showErrorMessage="1" promptTitle="Vuokravakuuksien esittäminen" prompt="Vuokravakuudet esitetään  lyhyt.aik.veloissa, jos kirjanpidossa kirjattu lyhytaikaisiin. Jos kirjanpidossa kirjattu pitkäaikaisiin, vakuudet esitetään muissa  rahoitukseen vaikuttavissa tapahtumissa. " sqref="B150 B155" xr:uid="{3D7639C6-A5F7-4579-920B-5E03E7FF3749}"/>
    <dataValidation allowBlank="1" showInputMessage="1" showErrorMessage="1" promptTitle="Pakollinen syöttötieto" prompt="Edellisen tilikauden taseen rahoitusasema on esitettävä laskelmassa. Summat otetaan edellisen tilikauden tilinpäätöksestä tai jälkilaskelmasta. " sqref="B154" xr:uid="{637EBA53-68D1-4D7B-9545-CDABA405199E}"/>
    <dataValidation allowBlank="1" showInputMessage="1" showErrorMessage="1" promptTitle="Ohje" prompt="Syötä luvut! Tarkista myös että muutos näkyy jälkilaskelmalla muuna rahoitukseen vaikuttavana tapahtumana." sqref="B201:B203 D201:D203 F201:F203 H201:H203" xr:uid="{3E35227F-8E47-4559-BF27-5A38B537DDB0}"/>
    <dataValidation allowBlank="1" showInputMessage="1" showErrorMessage="1" promptTitle="Laskukaava" prompt="Muuta laskukaava sen mukaan, onko taseeseen aktivoidut esitetty +merkkisenä vai -merkkisenä. Tässä kaavassa taseeseen aktivoidut on hoito- ja rahoituskuluissa sekä varautumisissa esitetty +merkkisenä. " sqref="B179 F179 D179 H179" xr:uid="{43712156-BFB1-475A-906D-0C8C6969F4DA}"/>
    <dataValidation allowBlank="1" showInputMessage="1" showErrorMessage="1" promptTitle="Vuokran tasaus" prompt="Jos kuluja tasataan, ei yhteisö- ja tasausryhmätason laskelmassa esitetä vuokran tasaus -summaa, koska kulut ovat jaettu kaikille kohteille. " sqref="B45 D45 B58 D58 B75 D75 B90 D90" xr:uid="{B076EB51-806F-4F20-B501-41D326B67691}"/>
    <dataValidation allowBlank="1" showInputMessage="1" showErrorMessage="1" promptTitle="Ohje" prompt="OPO:n muutoksia voivat olla esim. osakepääoman muutokset, muutokset eri rahastoissa jne. Tarkista myös, ettei edell.tilikauden ja tilikauden tuloksesta ole suoraan vähennetty osinkoa. Myös osinko on huomioitava laskelmassa. " sqref="B198" xr:uid="{9CE65A0C-993C-4A20-898D-77FA7B718F85}"/>
    <dataValidation allowBlank="1" showInputMessage="1" showErrorMessage="1" promptTitle="Ohje" prompt="Luvut otetaan suoraan tilinpäätöksestä. Huomaa lisätä kuluihin myös rahoituskulut. " sqref="B161" xr:uid="{13DD6E57-4309-4843-826B-A1E0F70CF8BE}"/>
    <dataValidation allowBlank="1" showInputMessage="1" showErrorMessage="1" promptTitle="Ohje" prompt="Luvut syötetään suoraan tilinpäätöksestä. Huomaa lisätä tuottoihin myös rahoitustuotot. " sqref="B160" xr:uid="{F0A4EC92-1998-489F-A8C8-98592BBE3CFC}"/>
    <dataValidation allowBlank="1" showInputMessage="1" showErrorMessage="1" promptTitle="Tarkistus" prompt="Tarkista tarvittaessa laskukaava. Suojauksen voi avata salasanalla &quot;ara&quot;. " sqref="H196 B196 D183 D196 F183 F196 H183 B183" xr:uid="{1630EDFA-28E9-4757-977F-0114E0A87824}"/>
    <dataValidation allowBlank="1" showInputMessage="1" showErrorMessage="1" prompt="Tasausryhmää koskevat tiedot täytetään vain, jos yhteisöllä on tasaus käytössä. Sarakkeen voi poistaa, mikäli sille ei ole tarvetta." sqref="D2" xr:uid="{F0010873-FF94-48E9-AFCF-91C5F935E604}"/>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9E63C18E-E562-4D4B-AC2F-EC236A4B8AE6}"/>
    <dataValidation allowBlank="1" showInputMessage="1" showErrorMessage="1" promptTitle="Vuokravakuudet" prompt="Esitetään pelkästään lainat. Jos vuokravakuudet on kirjattu pitkäaikaisiin velkoihin, esitetään ne muissa rahoitukseen vaikuttavissa tapahtumissa. " sqref="D185 F185 H185" xr:uid="{E9C32A12-886F-45EC-93EF-B305D4971464}"/>
    <dataValidation allowBlank="1" showInputMessage="1" showErrorMessage="1" promptTitle="Ohje" prompt="Luvut syötetään suoraan tuloslaskelmasta. Huomaa lisätä tuottoihin myös rahoitustuotot. " sqref="D160 F160 H160" xr:uid="{9B515275-4B09-428E-AE1F-40D32587D147}"/>
    <dataValidation allowBlank="1" showInputMessage="1" showErrorMessage="1" promptTitle="Ohje" prompt="Luvut otetaan suoraan tuloslaskelmasta. Huomaa lisätä kuluihin myös rahoituskulut. " sqref="D161 F161 H161" xr:uid="{D7D66CD7-7709-4DD6-AF0C-B64A21D1D35A}"/>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12</vt:i4>
      </vt:variant>
      <vt:variant>
        <vt:lpstr>Nimetyt alueet</vt:lpstr>
      </vt:variant>
      <vt:variant>
        <vt:i4>19</vt:i4>
      </vt:variant>
    </vt:vector>
  </HeadingPairs>
  <TitlesOfParts>
    <vt:vector size="31" baseType="lpstr">
      <vt:lpstr>Sisällys ja versionhallinta</vt:lpstr>
      <vt:lpstr>Täyttöohjeita</vt:lpstr>
      <vt:lpstr>Jälkilaskelma 2017</vt:lpstr>
      <vt:lpstr>Jälkilaskelma 2018</vt:lpstr>
      <vt:lpstr>Jälkilaskelma 2019</vt:lpstr>
      <vt:lpstr>Jälkilaskelma 2020</vt:lpstr>
      <vt:lpstr>Jälkilaskelma 2021</vt:lpstr>
      <vt:lpstr>Jälkilaskelma 2022</vt:lpstr>
      <vt:lpstr>Jälkilaskelma 2023</vt:lpstr>
      <vt:lpstr>Jälkilaskelma 2024</vt:lpstr>
      <vt:lpstr>Jälkilaskelma 2025</vt:lpstr>
      <vt:lpstr>Jälkilaskelma 2026</vt:lpstr>
      <vt:lpstr>'Jälkilaskelma 2017'!Tulostusalue</vt:lpstr>
      <vt:lpstr>'Jälkilaskelma 2018'!Tulostusalue</vt:lpstr>
      <vt:lpstr>'Jälkilaskelma 2019'!Tulostusalue</vt:lpstr>
      <vt:lpstr>'Jälkilaskelma 2020'!Tulostusalue</vt:lpstr>
      <vt:lpstr>'Jälkilaskelma 2021'!Tulostusalue</vt:lpstr>
      <vt:lpstr>'Jälkilaskelma 2022'!Tulostusalue</vt:lpstr>
      <vt:lpstr>'Jälkilaskelma 2023'!Tulostusalue</vt:lpstr>
      <vt:lpstr>'Jälkilaskelma 2024'!Tulostusalue</vt:lpstr>
      <vt:lpstr>'Jälkilaskelma 2025'!Tulostusalue</vt:lpstr>
      <vt:lpstr>'Jälkilaskelma 2026'!Tulostusalue</vt:lpstr>
      <vt:lpstr>Täyttöohjeita!Tulostusalue</vt:lpstr>
      <vt:lpstr>'Jälkilaskelma 2017'!Tulostusotsikot</vt:lpstr>
      <vt:lpstr>'Jälkilaskelma 2018'!Tulostusotsikot</vt:lpstr>
      <vt:lpstr>'Jälkilaskelma 2019'!Tulostusotsikot</vt:lpstr>
      <vt:lpstr>'Jälkilaskelma 2020'!Tulostusotsikot</vt:lpstr>
      <vt:lpstr>'Jälkilaskelma 2021'!Tulostusotsikot</vt:lpstr>
      <vt:lpstr>'Jälkilaskelma 2022'!Tulostusotsikot</vt:lpstr>
      <vt:lpstr>'Jälkilaskelma 2023'!Tulostusotsikot</vt:lpstr>
      <vt:lpstr>'Jälkilaskelma 2024'!Tulostusotsikot</vt:lpstr>
    </vt:vector>
  </TitlesOfParts>
  <Company>Ympäristöhallinto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Jälkilaskelma</dc:title>
  <dc:creator>Ara</dc:creator>
  <cp:lastModifiedBy>Karppinen Laura (ARA)</cp:lastModifiedBy>
  <cp:lastPrinted>2023-06-26T09:55:31Z</cp:lastPrinted>
  <dcterms:created xsi:type="dcterms:W3CDTF">2013-01-07T11:32:33Z</dcterms:created>
  <dcterms:modified xsi:type="dcterms:W3CDTF">2024-11-22T08:50:17Z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